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ahlc\Documents\Pricing analysis\Historical average prices and increases per customer category\Intranet\"/>
    </mc:Choice>
  </mc:AlternateContent>
  <xr:revisionPtr revIDLastSave="0" documentId="13_ncr:1_{1244BFFC-E27D-454F-AD4D-4ED00BD91895}" xr6:coauthVersionLast="47" xr6:coauthVersionMax="47" xr10:uidLastSave="{00000000-0000-0000-0000-000000000000}"/>
  <bookViews>
    <workbookView xWindow="-120" yWindow="-120" windowWidth="19440" windowHeight="15000" tabRatio="654" xr2:uid="{00000000-000D-0000-FFFF-FFFF00000000}"/>
  </bookViews>
  <sheets>
    <sheet name="Average price trend" sheetId="2" r:id="rId1"/>
    <sheet name="Historical trend" sheetId="1" r:id="rId2"/>
    <sheet name="Average increase trend" sheetId="3" r:id="rId3"/>
    <sheet name="Standard tariffs" sheetId="4" r:id="rId4"/>
    <sheet name="Environmental levy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1" l="1"/>
  <c r="T68" i="1" l="1"/>
  <c r="T64" i="1"/>
  <c r="T63" i="1"/>
  <c r="T62" i="1"/>
  <c r="T61" i="1"/>
  <c r="T60" i="1"/>
  <c r="T59" i="1"/>
  <c r="T58" i="1"/>
  <c r="T57" i="1"/>
  <c r="T51" i="1"/>
  <c r="T48" i="1"/>
  <c r="T52" i="1" s="1"/>
  <c r="O5" i="4" s="1"/>
  <c r="T30" i="1"/>
  <c r="T29" i="1"/>
  <c r="T28" i="1"/>
  <c r="T34" i="1" s="1"/>
  <c r="T23" i="1"/>
  <c r="T20" i="1"/>
  <c r="T69" i="1" l="1"/>
  <c r="T66" i="1"/>
  <c r="T33" i="1"/>
  <c r="T35" i="1" s="1"/>
  <c r="T24" i="1" s="1"/>
  <c r="T25" i="1" s="1"/>
  <c r="S23" i="1"/>
  <c r="S28" i="1"/>
  <c r="S33" i="1" s="1"/>
  <c r="S29" i="1"/>
  <c r="S30" i="1"/>
  <c r="S68" i="1"/>
  <c r="T85" i="1" s="1"/>
  <c r="T70" i="1" l="1"/>
  <c r="O6" i="4"/>
  <c r="S34" i="1"/>
  <c r="S35" i="1" s="1"/>
  <c r="S24" i="1" s="1"/>
  <c r="S51" i="1" l="1"/>
  <c r="S69" i="1" s="1"/>
  <c r="T86" i="1" s="1"/>
  <c r="S19" i="1" l="1"/>
  <c r="R19" i="1"/>
  <c r="S48" i="1" l="1"/>
  <c r="S52" i="1" s="1"/>
  <c r="S20" i="1"/>
  <c r="S25" i="1" s="1"/>
  <c r="N6" i="4" s="1"/>
  <c r="S64" i="1"/>
  <c r="T81" i="1" s="1"/>
  <c r="S63" i="1"/>
  <c r="T80" i="1" s="1"/>
  <c r="S62" i="1"/>
  <c r="T79" i="1" s="1"/>
  <c r="S61" i="1"/>
  <c r="T78" i="1" s="1"/>
  <c r="S60" i="1"/>
  <c r="T77" i="1" s="1"/>
  <c r="S59" i="1"/>
  <c r="T76" i="1" s="1"/>
  <c r="S58" i="1"/>
  <c r="T75" i="1" s="1"/>
  <c r="S57" i="1"/>
  <c r="T74" i="1" s="1"/>
  <c r="S70" i="1" l="1"/>
  <c r="T87" i="1" s="1"/>
  <c r="N5" i="4"/>
  <c r="S66" i="1"/>
  <c r="T83" i="1" s="1"/>
  <c r="C23" i="1" l="1"/>
  <c r="R20" i="1" l="1"/>
  <c r="Q20" i="1"/>
  <c r="R48" i="1"/>
  <c r="R52" i="1" s="1"/>
  <c r="R29" i="1" l="1"/>
  <c r="R28" i="1"/>
  <c r="R33" i="1" s="1"/>
  <c r="R34" i="1" l="1"/>
  <c r="R35" i="1" s="1"/>
  <c r="Q68" i="1"/>
  <c r="R57" i="1" l="1"/>
  <c r="S74" i="1" s="1"/>
  <c r="R58" i="1"/>
  <c r="S75" i="1" s="1"/>
  <c r="R59" i="1"/>
  <c r="S76" i="1" s="1"/>
  <c r="R60" i="1"/>
  <c r="S77" i="1" s="1"/>
  <c r="R61" i="1"/>
  <c r="S78" i="1" s="1"/>
  <c r="R62" i="1"/>
  <c r="S79" i="1" s="1"/>
  <c r="R63" i="1"/>
  <c r="S80" i="1" s="1"/>
  <c r="R64" i="1"/>
  <c r="S81" i="1" s="1"/>
  <c r="R23" i="1"/>
  <c r="R30" i="1"/>
  <c r="R51" i="1" l="1"/>
  <c r="R69" i="1" s="1"/>
  <c r="S86" i="1" s="1"/>
  <c r="R24" i="1"/>
  <c r="R25" i="1" s="1"/>
  <c r="R68" i="1"/>
  <c r="S85" i="1" s="1"/>
  <c r="L5" i="4"/>
  <c r="Q51" i="1" l="1"/>
  <c r="Q58" i="1"/>
  <c r="R75" i="1" s="1"/>
  <c r="Q59" i="1"/>
  <c r="R76" i="1" s="1"/>
  <c r="P48" i="1"/>
  <c r="Q48" i="1"/>
  <c r="Q66" i="1" s="1"/>
  <c r="P23" i="1"/>
  <c r="Q52" i="1" l="1"/>
  <c r="J5" i="4"/>
  <c r="P30" i="1"/>
  <c r="Q57" i="1" l="1"/>
  <c r="R74" i="1" s="1"/>
  <c r="Q60" i="1"/>
  <c r="R77" i="1" s="1"/>
  <c r="Q61" i="1"/>
  <c r="R78" i="1" s="1"/>
  <c r="Q62" i="1"/>
  <c r="R79" i="1" s="1"/>
  <c r="Q63" i="1"/>
  <c r="R80" i="1" s="1"/>
  <c r="Q64" i="1"/>
  <c r="R81" i="1" s="1"/>
  <c r="Q28" i="1"/>
  <c r="Q29" i="1"/>
  <c r="Q30" i="1"/>
  <c r="Q23" i="1"/>
  <c r="Q33" i="1" l="1"/>
  <c r="Q34" i="1"/>
  <c r="R85" i="1"/>
  <c r="Q69" i="1"/>
  <c r="R86" i="1" s="1"/>
  <c r="Q35" i="1" l="1"/>
  <c r="Q24" i="1" s="1"/>
  <c r="Q25" i="1" s="1"/>
  <c r="J6" i="4" l="1"/>
  <c r="Q70" i="1"/>
  <c r="P68" i="1"/>
  <c r="P52" i="1"/>
  <c r="I5" i="4" s="1"/>
  <c r="P51" i="1"/>
  <c r="P64" i="1"/>
  <c r="Q81" i="1" s="1"/>
  <c r="P63" i="1"/>
  <c r="Q80" i="1" s="1"/>
  <c r="P62" i="1"/>
  <c r="Q79" i="1" s="1"/>
  <c r="P61" i="1"/>
  <c r="Q78" i="1" s="1"/>
  <c r="P60" i="1"/>
  <c r="Q77" i="1" s="1"/>
  <c r="P59" i="1"/>
  <c r="Q76" i="1" s="1"/>
  <c r="P58" i="1"/>
  <c r="P57" i="1"/>
  <c r="P28" i="1"/>
  <c r="P29" i="1"/>
  <c r="Q74" i="1" l="1"/>
  <c r="Q75" i="1"/>
  <c r="P33" i="1"/>
  <c r="P34" i="1"/>
  <c r="P35" i="1" s="1"/>
  <c r="Q85" i="1"/>
  <c r="P69" i="1"/>
  <c r="P20" i="1"/>
  <c r="P66" i="1" s="1"/>
  <c r="Q83" i="1" l="1"/>
  <c r="P24" i="1"/>
  <c r="P25" i="1" s="1"/>
  <c r="Q86" i="1"/>
  <c r="I6" i="4" l="1"/>
  <c r="P70" i="1"/>
  <c r="Q87" i="1" s="1"/>
  <c r="O30" i="1"/>
  <c r="N30" i="1"/>
  <c r="M30" i="1"/>
  <c r="L30" i="1"/>
  <c r="K30" i="1"/>
  <c r="J30" i="1"/>
  <c r="O29" i="1"/>
  <c r="N29" i="1"/>
  <c r="M29" i="1"/>
  <c r="L29" i="1"/>
  <c r="K29" i="1"/>
  <c r="J29" i="1"/>
  <c r="O28" i="1"/>
  <c r="N28" i="1"/>
  <c r="N33" i="1" s="1"/>
  <c r="M28" i="1"/>
  <c r="M33" i="1" s="1"/>
  <c r="L28" i="1"/>
  <c r="L33" i="1" s="1"/>
  <c r="K28" i="1"/>
  <c r="K33" i="1" s="1"/>
  <c r="J28" i="1"/>
  <c r="J33" i="1" s="1"/>
  <c r="D65" i="1"/>
  <c r="C65" i="1"/>
  <c r="O64" i="1"/>
  <c r="N64" i="1"/>
  <c r="M64" i="1"/>
  <c r="L64" i="1"/>
  <c r="K64" i="1"/>
  <c r="J64" i="1"/>
  <c r="I64" i="1"/>
  <c r="F64" i="1"/>
  <c r="E64" i="1"/>
  <c r="D64" i="1"/>
  <c r="C64" i="1"/>
  <c r="O63" i="1"/>
  <c r="P80" i="1" s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P79" i="1" s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P78" i="1" s="1"/>
  <c r="N61" i="1"/>
  <c r="M61" i="1"/>
  <c r="L61" i="1"/>
  <c r="K61" i="1"/>
  <c r="J61" i="1"/>
  <c r="I61" i="1"/>
  <c r="H61" i="1"/>
  <c r="G61" i="1"/>
  <c r="F61" i="1"/>
  <c r="E61" i="1"/>
  <c r="D61" i="1"/>
  <c r="C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P76" i="1" s="1"/>
  <c r="N59" i="1"/>
  <c r="M59" i="1"/>
  <c r="L59" i="1"/>
  <c r="K59" i="1"/>
  <c r="J59" i="1"/>
  <c r="I59" i="1"/>
  <c r="H59" i="1"/>
  <c r="G59" i="1"/>
  <c r="F59" i="1"/>
  <c r="E59" i="1"/>
  <c r="D59" i="1"/>
  <c r="C59" i="1"/>
  <c r="O58" i="1"/>
  <c r="P75" i="1" s="1"/>
  <c r="N58" i="1"/>
  <c r="M58" i="1"/>
  <c r="L58" i="1"/>
  <c r="K58" i="1"/>
  <c r="J58" i="1"/>
  <c r="I58" i="1"/>
  <c r="H58" i="1"/>
  <c r="G58" i="1"/>
  <c r="F58" i="1"/>
  <c r="E58" i="1"/>
  <c r="D58" i="1"/>
  <c r="C58" i="1"/>
  <c r="O57" i="1"/>
  <c r="P74" i="1" s="1"/>
  <c r="N57" i="1"/>
  <c r="M57" i="1"/>
  <c r="L57" i="1"/>
  <c r="K57" i="1"/>
  <c r="J57" i="1"/>
  <c r="I57" i="1"/>
  <c r="H57" i="1"/>
  <c r="G57" i="1"/>
  <c r="F57" i="1"/>
  <c r="E57" i="1"/>
  <c r="D57" i="1"/>
  <c r="C57" i="1"/>
  <c r="O51" i="1"/>
  <c r="K51" i="1"/>
  <c r="H51" i="1"/>
  <c r="G51" i="1"/>
  <c r="F51" i="1"/>
  <c r="C51" i="1"/>
  <c r="O48" i="1"/>
  <c r="N48" i="1"/>
  <c r="M48" i="1"/>
  <c r="L48" i="1"/>
  <c r="L52" i="1" s="1"/>
  <c r="E5" i="4" s="1"/>
  <c r="K48" i="1"/>
  <c r="K52" i="1" s="1"/>
  <c r="D5" i="4" s="1"/>
  <c r="J48" i="1"/>
  <c r="I48" i="1"/>
  <c r="I52" i="1" s="1"/>
  <c r="F48" i="1"/>
  <c r="F52" i="1" s="1"/>
  <c r="E48" i="1"/>
  <c r="E52" i="1" s="1"/>
  <c r="D48" i="1"/>
  <c r="D52" i="1" s="1"/>
  <c r="C48" i="1"/>
  <c r="C52" i="1" s="1"/>
  <c r="H46" i="1"/>
  <c r="H48" i="1" s="1"/>
  <c r="G46" i="1"/>
  <c r="G48" i="1" s="1"/>
  <c r="E23" i="1"/>
  <c r="O68" i="1"/>
  <c r="P85" i="1" s="1"/>
  <c r="N23" i="1"/>
  <c r="M23" i="1"/>
  <c r="L23" i="1"/>
  <c r="J23" i="1"/>
  <c r="H68" i="1"/>
  <c r="G68" i="1"/>
  <c r="F23" i="1"/>
  <c r="O20" i="1"/>
  <c r="N20" i="1"/>
  <c r="M20" i="1"/>
  <c r="L20" i="1"/>
  <c r="K20" i="1"/>
  <c r="J20" i="1"/>
  <c r="I20" i="1"/>
  <c r="F20" i="1"/>
  <c r="E20" i="1"/>
  <c r="E66" i="1" s="1"/>
  <c r="D20" i="1"/>
  <c r="C20" i="1"/>
  <c r="H14" i="1"/>
  <c r="H20" i="1" s="1"/>
  <c r="G14" i="1"/>
  <c r="G20" i="1" s="1"/>
  <c r="E81" i="1" l="1"/>
  <c r="I66" i="1"/>
  <c r="J81" i="1"/>
  <c r="J77" i="1"/>
  <c r="M78" i="1"/>
  <c r="H79" i="1"/>
  <c r="F81" i="1"/>
  <c r="G64" i="1"/>
  <c r="N81" i="1"/>
  <c r="I74" i="1"/>
  <c r="D75" i="1"/>
  <c r="L75" i="1"/>
  <c r="E78" i="1"/>
  <c r="J76" i="1"/>
  <c r="M77" i="1"/>
  <c r="F80" i="1"/>
  <c r="N80" i="1"/>
  <c r="F66" i="1"/>
  <c r="F83" i="1" s="1"/>
  <c r="E74" i="1"/>
  <c r="M74" i="1"/>
  <c r="H75" i="1"/>
  <c r="F77" i="1"/>
  <c r="N77" i="1"/>
  <c r="I78" i="1"/>
  <c r="D79" i="1"/>
  <c r="L79" i="1"/>
  <c r="H64" i="1"/>
  <c r="I81" i="1" s="1"/>
  <c r="M66" i="1"/>
  <c r="F76" i="1"/>
  <c r="N76" i="1"/>
  <c r="C25" i="1"/>
  <c r="C70" i="1" s="1"/>
  <c r="C66" i="1"/>
  <c r="J66" i="1"/>
  <c r="J83" i="1" s="1"/>
  <c r="N66" i="1"/>
  <c r="N83" i="1" s="1"/>
  <c r="E77" i="1"/>
  <c r="M81" i="1"/>
  <c r="F74" i="1"/>
  <c r="J74" i="1"/>
  <c r="N74" i="1"/>
  <c r="F75" i="1"/>
  <c r="I75" i="1"/>
  <c r="N75" i="1"/>
  <c r="D76" i="1"/>
  <c r="H76" i="1"/>
  <c r="L76" i="1"/>
  <c r="G77" i="1"/>
  <c r="K77" i="1"/>
  <c r="F78" i="1"/>
  <c r="J78" i="1"/>
  <c r="N78" i="1"/>
  <c r="F79" i="1"/>
  <c r="I79" i="1"/>
  <c r="N79" i="1"/>
  <c r="D80" i="1"/>
  <c r="H80" i="1"/>
  <c r="L80" i="1"/>
  <c r="G81" i="1"/>
  <c r="K81" i="1"/>
  <c r="G76" i="1"/>
  <c r="K76" i="1"/>
  <c r="O76" i="1"/>
  <c r="G80" i="1"/>
  <c r="K80" i="1"/>
  <c r="O80" i="1"/>
  <c r="J80" i="1"/>
  <c r="O77" i="1"/>
  <c r="P77" i="1"/>
  <c r="O81" i="1"/>
  <c r="P81" i="1"/>
  <c r="J34" i="1"/>
  <c r="L51" i="1"/>
  <c r="L69" i="1" s="1"/>
  <c r="H52" i="1"/>
  <c r="I51" i="1"/>
  <c r="I68" i="1"/>
  <c r="I85" i="1" s="1"/>
  <c r="I25" i="1"/>
  <c r="I70" i="1" s="1"/>
  <c r="F69" i="1"/>
  <c r="F68" i="1"/>
  <c r="G85" i="1" s="1"/>
  <c r="F25" i="1"/>
  <c r="F70" i="1" s="1"/>
  <c r="J68" i="1"/>
  <c r="N68" i="1"/>
  <c r="O85" i="1" s="1"/>
  <c r="I23" i="1"/>
  <c r="D51" i="1"/>
  <c r="O52" i="1"/>
  <c r="H5" i="4" s="1"/>
  <c r="D23" i="1"/>
  <c r="D25" i="1"/>
  <c r="D70" i="1" s="1"/>
  <c r="H23" i="1"/>
  <c r="H69" i="1" s="1"/>
  <c r="H25" i="1"/>
  <c r="D68" i="1"/>
  <c r="E68" i="1"/>
  <c r="E25" i="1"/>
  <c r="E70" i="1" s="1"/>
  <c r="F87" i="1" s="1"/>
  <c r="M68" i="1"/>
  <c r="G23" i="1"/>
  <c r="G69" i="1" s="1"/>
  <c r="G86" i="1" s="1"/>
  <c r="G25" i="1"/>
  <c r="O23" i="1"/>
  <c r="O69" i="1" s="1"/>
  <c r="P86" i="1" s="1"/>
  <c r="J52" i="1"/>
  <c r="C5" i="4" s="1"/>
  <c r="N52" i="1"/>
  <c r="G5" i="4" s="1"/>
  <c r="G52" i="1"/>
  <c r="L68" i="1"/>
  <c r="M75" i="1"/>
  <c r="M79" i="1"/>
  <c r="O33" i="1"/>
  <c r="O34" i="1"/>
  <c r="K34" i="1"/>
  <c r="K35" i="1" s="1"/>
  <c r="K24" i="1" s="1"/>
  <c r="K25" i="1" s="1"/>
  <c r="J79" i="1"/>
  <c r="I80" i="1"/>
  <c r="C69" i="1"/>
  <c r="C68" i="1"/>
  <c r="L34" i="1"/>
  <c r="L35" i="1" s="1"/>
  <c r="L24" i="1" s="1"/>
  <c r="L25" i="1" s="1"/>
  <c r="L66" i="1"/>
  <c r="H85" i="1"/>
  <c r="J75" i="1"/>
  <c r="I76" i="1"/>
  <c r="H66" i="1"/>
  <c r="K23" i="1"/>
  <c r="K69" i="1" s="1"/>
  <c r="K68" i="1"/>
  <c r="D66" i="1"/>
  <c r="E83" i="1" s="1"/>
  <c r="M83" i="1"/>
  <c r="E75" i="1"/>
  <c r="E79" i="1"/>
  <c r="M52" i="1"/>
  <c r="F5" i="4" s="1"/>
  <c r="M34" i="1"/>
  <c r="M35" i="1" s="1"/>
  <c r="M24" i="1" s="1"/>
  <c r="M25" i="1" s="1"/>
  <c r="F6" i="4" s="1"/>
  <c r="E51" i="1"/>
  <c r="E69" i="1" s="1"/>
  <c r="M51" i="1"/>
  <c r="M69" i="1" s="1"/>
  <c r="G74" i="1"/>
  <c r="K74" i="1"/>
  <c r="O74" i="1"/>
  <c r="D77" i="1"/>
  <c r="H77" i="1"/>
  <c r="L77" i="1"/>
  <c r="G78" i="1"/>
  <c r="K78" i="1"/>
  <c r="O78" i="1"/>
  <c r="D81" i="1"/>
  <c r="L81" i="1"/>
  <c r="E76" i="1"/>
  <c r="M76" i="1"/>
  <c r="I77" i="1"/>
  <c r="E80" i="1"/>
  <c r="M80" i="1"/>
  <c r="G66" i="1"/>
  <c r="K66" i="1"/>
  <c r="K83" i="1" s="1"/>
  <c r="O66" i="1"/>
  <c r="J51" i="1"/>
  <c r="J69" i="1" s="1"/>
  <c r="N34" i="1"/>
  <c r="N35" i="1" s="1"/>
  <c r="N24" i="1" s="1"/>
  <c r="N25" i="1" s="1"/>
  <c r="N51" i="1"/>
  <c r="N69" i="1" s="1"/>
  <c r="D74" i="1"/>
  <c r="H74" i="1"/>
  <c r="L74" i="1"/>
  <c r="G75" i="1"/>
  <c r="K75" i="1"/>
  <c r="O75" i="1"/>
  <c r="D78" i="1"/>
  <c r="H78" i="1"/>
  <c r="L78" i="1"/>
  <c r="G79" i="1"/>
  <c r="K79" i="1"/>
  <c r="O79" i="1"/>
  <c r="D82" i="1"/>
  <c r="G83" i="1" l="1"/>
  <c r="H81" i="1"/>
  <c r="J35" i="1"/>
  <c r="J24" i="1" s="1"/>
  <c r="J25" i="1" s="1"/>
  <c r="O83" i="1"/>
  <c r="P83" i="1"/>
  <c r="H70" i="1"/>
  <c r="I87" i="1" s="1"/>
  <c r="I69" i="1"/>
  <c r="J86" i="1" s="1"/>
  <c r="G70" i="1"/>
  <c r="G87" i="1" s="1"/>
  <c r="F85" i="1"/>
  <c r="J85" i="1"/>
  <c r="M85" i="1"/>
  <c r="L86" i="1"/>
  <c r="H86" i="1"/>
  <c r="D69" i="1"/>
  <c r="D86" i="1" s="1"/>
  <c r="M86" i="1"/>
  <c r="D85" i="1"/>
  <c r="E85" i="1"/>
  <c r="N70" i="1"/>
  <c r="G6" i="4"/>
  <c r="O35" i="1"/>
  <c r="O24" i="1" s="1"/>
  <c r="O25" i="1" s="1"/>
  <c r="L70" i="1"/>
  <c r="E6" i="4"/>
  <c r="K70" i="1"/>
  <c r="D6" i="4"/>
  <c r="M70" i="1"/>
  <c r="N85" i="1"/>
  <c r="D87" i="1"/>
  <c r="N86" i="1"/>
  <c r="O86" i="1"/>
  <c r="F86" i="1"/>
  <c r="D83" i="1"/>
  <c r="I83" i="1"/>
  <c r="H83" i="1"/>
  <c r="K86" i="1"/>
  <c r="K85" i="1"/>
  <c r="L85" i="1"/>
  <c r="L83" i="1"/>
  <c r="E87" i="1"/>
  <c r="C6" i="4" l="1"/>
  <c r="J70" i="1"/>
  <c r="J87" i="1" s="1"/>
  <c r="H87" i="1"/>
  <c r="I86" i="1"/>
  <c r="E86" i="1"/>
  <c r="L87" i="1"/>
  <c r="O70" i="1"/>
  <c r="H6" i="4"/>
  <c r="M87" i="1"/>
  <c r="N87" i="1"/>
  <c r="K87" i="1" l="1"/>
  <c r="O87" i="1"/>
  <c r="P87" i="1"/>
  <c r="L6" i="4" l="1"/>
  <c r="R70" i="1"/>
  <c r="R66" i="1"/>
  <c r="R87" i="1" l="1"/>
  <c r="S87" i="1"/>
  <c r="R83" i="1"/>
  <c r="S83" i="1"/>
</calcChain>
</file>

<file path=xl/sharedStrings.xml><?xml version="1.0" encoding="utf-8"?>
<sst xmlns="http://schemas.openxmlformats.org/spreadsheetml/2006/main" count="174" uniqueCount="63">
  <si>
    <t xml:space="preserve"> Historical average prices per customer category</t>
  </si>
  <si>
    <t>Total Revenue (Rm)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</si>
  <si>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</si>
  <si>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</si>
  <si>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</si>
  <si>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</si>
  <si>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</si>
  <si>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</si>
  <si>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</si>
  <si>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</si>
  <si>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</si>
  <si>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</si>
  <si>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</si>
  <si>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</si>
  <si>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r>
      <t>Local-authorities</t>
    </r>
    <r>
      <rPr>
        <vertAlign val="superscript"/>
        <sz val="11"/>
        <color theme="1"/>
        <rFont val="Calibri Light"/>
        <family val="2"/>
      </rPr>
      <t>1</t>
    </r>
  </si>
  <si>
    <t>Residential</t>
  </si>
  <si>
    <t>Commercial</t>
  </si>
  <si>
    <t>Industrial</t>
  </si>
  <si>
    <t>Mining</t>
  </si>
  <si>
    <t>Agriculture</t>
  </si>
  <si>
    <t>Traction</t>
  </si>
  <si>
    <t>International</t>
  </si>
  <si>
    <t>IPP network Charge</t>
  </si>
  <si>
    <t>Internal</t>
  </si>
  <si>
    <t xml:space="preserve">Environmental levy </t>
  </si>
  <si>
    <t xml:space="preserve">Capitalised revenue </t>
  </si>
  <si>
    <t>IAS 18 revenue reversal</t>
  </si>
  <si>
    <t>Total as per annual report</t>
  </si>
  <si>
    <t>NPA</t>
  </si>
  <si>
    <t>Industrial (Excl NPA)</t>
  </si>
  <si>
    <t>Environmental Levy (Int'l and NPA)</t>
  </si>
  <si>
    <t>Total Revenue (Excld NPA and Int'l)</t>
  </si>
  <si>
    <t>Environmental levy c/kWh</t>
  </si>
  <si>
    <t>Fixed rate for retail</t>
  </si>
  <si>
    <t>Embedded</t>
  </si>
  <si>
    <t>Explicit</t>
  </si>
  <si>
    <t>Environmental levy (Rm)</t>
  </si>
  <si>
    <t>SPA</t>
  </si>
  <si>
    <t xml:space="preserve">Total </t>
  </si>
  <si>
    <t>Total Sales Volumes (GWh)</t>
  </si>
  <si>
    <t>Local-authorities</t>
  </si>
  <si>
    <t>Total (Excld NPA and Int'l)</t>
  </si>
  <si>
    <t>Average prices c/kWh sold</t>
  </si>
  <si>
    <t>Average prices c/kWh</t>
  </si>
  <si>
    <t>Average standard tariff price (Excld NPA and Int'l)</t>
  </si>
  <si>
    <t>Calculated average price adjustment %</t>
  </si>
  <si>
    <t>Average prices adjustment %</t>
  </si>
  <si>
    <t>Average standard tariff increase(Excld NPA and Int'l)</t>
  </si>
  <si>
    <t>Nersa Standard tariff average increase</t>
  </si>
  <si>
    <t>Note :1 These are redistributors in the Annual Report</t>
  </si>
  <si>
    <t>MYPD2</t>
  </si>
  <si>
    <t>MYPD 3</t>
  </si>
  <si>
    <t>Actuals</t>
  </si>
  <si>
    <t>Standard tariffs - GWh volumes</t>
  </si>
  <si>
    <t>Standard tariffs - revenues(Rm)</t>
  </si>
  <si>
    <t>MYPD decisions</t>
  </si>
  <si>
    <t>Standard tariffs - revenues (Rm)</t>
  </si>
  <si>
    <t>2016/17</t>
  </si>
  <si>
    <t>2017/18</t>
  </si>
  <si>
    <t>2018/19</t>
  </si>
  <si>
    <t>2019/20</t>
  </si>
  <si>
    <t>MYPD4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</si>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</sst>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[$R-1C09]\ * #,##0_ ;_ [$R-1C09]\ * \-#,##0_ ;_ [$R-1C09]\ * &quot;-&quot;??_ ;_ @_ "/>
    <numFmt numFmtId="166" formatCode="_ * #,##0_ ;_ * \-#,##0_ ;_ * &quot;-&quot;??_ ;_ @_ "/>
    <numFmt numFmtId="167" formatCode="_ [$R-1C09]\ * #,##0.0000_ ;_ [$R-1C09]\ * \-#,##0.0000_ ;_ [$R-1C09]\ * &quot;-&quot;??_ ;_ @_ "/>
    <numFmt numFmtId="168" formatCode="0.0"/>
    <numFmt numFmtId="169" formatCode="0.0\c"/>
    <numFmt numFmtId="170" formatCode="0.00\c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vertAlign val="superscript"/>
      <sz val="11"/>
      <color theme="1"/>
      <name val="Calibri Light"/>
      <family val="2"/>
    </font>
    <font>
      <sz val="10"/>
      <color indexed="8"/>
      <name val="Arial"/>
      <family val="2"/>
    </font>
    <font>
      <b/>
      <sz val="10"/>
      <name val="Century Gothic"/>
      <family val="2"/>
    </font>
    <font>
      <b/>
      <sz val="11"/>
      <color theme="1"/>
      <name val="Calibri Light"/>
      <family val="2"/>
    </font>
    <font>
      <b/>
      <sz val="10"/>
      <color theme="4" tint="-0.249977111117893"/>
      <name val="Gill Sans MT"/>
      <family val="2"/>
    </font>
    <font>
      <sz val="10"/>
      <color theme="4" tint="-0.249977111117893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theme="3"/>
      </top>
      <bottom style="thin">
        <color theme="3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/>
    <xf numFmtId="49" fontId="4" fillId="2" borderId="8" xfId="0" applyNumberFormat="1" applyFont="1" applyFill="1" applyBorder="1"/>
    <xf numFmtId="0" fontId="3" fillId="0" borderId="7" xfId="1" applyNumberFormat="1" applyFont="1" applyBorder="1"/>
    <xf numFmtId="165" fontId="3" fillId="0" borderId="0" xfId="1" applyNumberFormat="1" applyFont="1" applyBorder="1"/>
    <xf numFmtId="165" fontId="3" fillId="0" borderId="8" xfId="1" applyNumberFormat="1" applyFont="1" applyBorder="1"/>
    <xf numFmtId="0" fontId="3" fillId="0" borderId="7" xfId="0" applyNumberFormat="1" applyFont="1" applyBorder="1"/>
    <xf numFmtId="0" fontId="3" fillId="0" borderId="0" xfId="0" applyFont="1" applyBorder="1"/>
    <xf numFmtId="0" fontId="3" fillId="0" borderId="9" xfId="1" applyNumberFormat="1" applyFont="1" applyBorder="1"/>
    <xf numFmtId="165" fontId="3" fillId="0" borderId="10" xfId="1" applyNumberFormat="1" applyFont="1" applyBorder="1"/>
    <xf numFmtId="166" fontId="3" fillId="0" borderId="0" xfId="1" applyNumberFormat="1" applyFont="1"/>
    <xf numFmtId="166" fontId="3" fillId="0" borderId="1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166" fontId="3" fillId="0" borderId="4" xfId="1" applyNumberFormat="1" applyFont="1" applyBorder="1"/>
    <xf numFmtId="165" fontId="3" fillId="0" borderId="5" xfId="1" applyNumberFormat="1" applyFont="1" applyBorder="1"/>
    <xf numFmtId="165" fontId="3" fillId="0" borderId="6" xfId="1" applyNumberFormat="1" applyFont="1" applyBorder="1"/>
    <xf numFmtId="166" fontId="3" fillId="0" borderId="0" xfId="1" applyNumberFormat="1" applyFont="1" applyBorder="1"/>
    <xf numFmtId="167" fontId="3" fillId="0" borderId="0" xfId="1" applyNumberFormat="1" applyFont="1" applyBorder="1"/>
    <xf numFmtId="0" fontId="2" fillId="0" borderId="0" xfId="0" applyFont="1"/>
    <xf numFmtId="0" fontId="2" fillId="0" borderId="1" xfId="0" applyFont="1" applyBorder="1"/>
    <xf numFmtId="164" fontId="7" fillId="0" borderId="2" xfId="3" quotePrefix="1" applyNumberFormat="1" applyFont="1" applyFill="1" applyBorder="1" applyAlignment="1">
      <alignment horizontal="center"/>
    </xf>
    <xf numFmtId="164" fontId="7" fillId="0" borderId="3" xfId="3" quotePrefix="1" applyNumberFormat="1" applyFont="1" applyFill="1" applyBorder="1" applyAlignment="1">
      <alignment horizontal="center"/>
    </xf>
    <xf numFmtId="0" fontId="0" fillId="0" borderId="7" xfId="0" applyBorder="1"/>
    <xf numFmtId="4" fontId="0" fillId="0" borderId="0" xfId="0" applyNumberFormat="1" applyBorder="1"/>
    <xf numFmtId="4" fontId="0" fillId="0" borderId="8" xfId="0" applyNumberFormat="1" applyBorder="1"/>
    <xf numFmtId="0" fontId="0" fillId="0" borderId="4" xfId="0" applyBorder="1"/>
    <xf numFmtId="168" fontId="0" fillId="0" borderId="5" xfId="0" applyNumberFormat="1" applyBorder="1"/>
    <xf numFmtId="0" fontId="0" fillId="0" borderId="5" xfId="0" applyBorder="1"/>
    <xf numFmtId="0" fontId="0" fillId="0" borderId="1" xfId="0" applyBorder="1"/>
    <xf numFmtId="166" fontId="3" fillId="0" borderId="5" xfId="1" applyNumberFormat="1" applyFont="1" applyBorder="1"/>
    <xf numFmtId="166" fontId="4" fillId="2" borderId="7" xfId="1" applyNumberFormat="1" applyFont="1" applyFill="1" applyBorder="1"/>
    <xf numFmtId="166" fontId="3" fillId="0" borderId="8" xfId="1" applyNumberFormat="1" applyFont="1" applyBorder="1"/>
    <xf numFmtId="166" fontId="3" fillId="0" borderId="10" xfId="1" applyNumberFormat="1" applyFont="1" applyBorder="1"/>
    <xf numFmtId="166" fontId="3" fillId="0" borderId="11" xfId="1" applyNumberFormat="1" applyFont="1" applyBorder="1"/>
    <xf numFmtId="166" fontId="3" fillId="0" borderId="2" xfId="1" applyNumberFormat="1" applyFont="1" applyBorder="1"/>
    <xf numFmtId="0" fontId="3" fillId="0" borderId="4" xfId="1" applyNumberFormat="1" applyFont="1" applyBorder="1"/>
    <xf numFmtId="166" fontId="3" fillId="0" borderId="6" xfId="1" applyNumberFormat="1" applyFont="1" applyBorder="1"/>
    <xf numFmtId="0" fontId="3" fillId="0" borderId="0" xfId="1" applyNumberFormat="1" applyFont="1" applyBorder="1"/>
    <xf numFmtId="169" fontId="3" fillId="0" borderId="0" xfId="1" applyNumberFormat="1" applyFont="1" applyBorder="1"/>
    <xf numFmtId="0" fontId="3" fillId="0" borderId="9" xfId="0" applyNumberFormat="1" applyFont="1" applyBorder="1"/>
    <xf numFmtId="0" fontId="3" fillId="0" borderId="0" xfId="0" applyNumberFormat="1" applyFont="1" applyBorder="1"/>
    <xf numFmtId="10" fontId="3" fillId="0" borderId="0" xfId="2" applyNumberFormat="1" applyFont="1" applyBorder="1"/>
    <xf numFmtId="10" fontId="3" fillId="0" borderId="8" xfId="2" applyNumberFormat="1" applyFont="1" applyBorder="1"/>
    <xf numFmtId="0" fontId="3" fillId="0" borderId="10" xfId="0" applyFont="1" applyBorder="1"/>
    <xf numFmtId="10" fontId="3" fillId="0" borderId="10" xfId="2" applyNumberFormat="1" applyFont="1" applyBorder="1"/>
    <xf numFmtId="10" fontId="3" fillId="0" borderId="11" xfId="2" applyNumberFormat="1" applyFont="1" applyBorder="1"/>
    <xf numFmtId="0" fontId="3" fillId="0" borderId="2" xfId="0" applyNumberFormat="1" applyFont="1" applyFill="1" applyBorder="1"/>
    <xf numFmtId="0" fontId="3" fillId="0" borderId="2" xfId="0" applyFont="1" applyBorder="1"/>
    <xf numFmtId="10" fontId="3" fillId="0" borderId="2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 applyBorder="1"/>
    <xf numFmtId="10" fontId="3" fillId="0" borderId="8" xfId="0" applyNumberFormat="1" applyFont="1" applyBorder="1"/>
    <xf numFmtId="166" fontId="3" fillId="0" borderId="7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7" xfId="0" applyFont="1" applyBorder="1"/>
    <xf numFmtId="0" fontId="8" fillId="0" borderId="7" xfId="0" applyFont="1" applyBorder="1"/>
    <xf numFmtId="0" fontId="3" fillId="0" borderId="4" xfId="0" applyFont="1" applyBorder="1"/>
    <xf numFmtId="0" fontId="3" fillId="0" borderId="5" xfId="0" applyFont="1" applyBorder="1"/>
    <xf numFmtId="17" fontId="7" fillId="0" borderId="12" xfId="3" quotePrefix="1" applyNumberFormat="1" applyFont="1" applyFill="1" applyBorder="1" applyAlignment="1">
      <alignment horizontal="center"/>
    </xf>
    <xf numFmtId="164" fontId="7" fillId="0" borderId="0" xfId="3" quotePrefix="1" applyNumberFormat="1" applyFont="1" applyFill="1" applyBorder="1" applyAlignment="1">
      <alignment horizontal="center"/>
    </xf>
    <xf numFmtId="4" fontId="0" fillId="0" borderId="0" xfId="0" applyNumberFormat="1"/>
    <xf numFmtId="170" fontId="3" fillId="0" borderId="0" xfId="1" applyNumberFormat="1" applyFont="1" applyBorder="1"/>
    <xf numFmtId="170" fontId="3" fillId="0" borderId="8" xfId="1" applyNumberFormat="1" applyFont="1" applyBorder="1"/>
    <xf numFmtId="170" fontId="3" fillId="0" borderId="10" xfId="1" applyNumberFormat="1" applyFont="1" applyBorder="1"/>
    <xf numFmtId="170" fontId="3" fillId="0" borderId="11" xfId="1" applyNumberFormat="1" applyFont="1" applyBorder="1"/>
    <xf numFmtId="170" fontId="3" fillId="0" borderId="2" xfId="1" applyNumberFormat="1" applyFont="1" applyBorder="1"/>
    <xf numFmtId="170" fontId="3" fillId="0" borderId="3" xfId="1" applyNumberFormat="1" applyFont="1" applyBorder="1"/>
    <xf numFmtId="170" fontId="3" fillId="0" borderId="5" xfId="1" applyNumberFormat="1" applyFont="1" applyBorder="1"/>
    <xf numFmtId="170" fontId="3" fillId="0" borderId="6" xfId="1" applyNumberFormat="1" applyFont="1" applyBorder="1"/>
    <xf numFmtId="0" fontId="0" fillId="0" borderId="0" xfId="0" applyBorder="1"/>
    <xf numFmtId="164" fontId="0" fillId="0" borderId="0" xfId="0" applyNumberFormat="1"/>
    <xf numFmtId="165" fontId="3" fillId="0" borderId="13" xfId="1" applyNumberFormat="1" applyFont="1" applyBorder="1"/>
    <xf numFmtId="165" fontId="3" fillId="0" borderId="11" xfId="1" applyNumberFormat="1" applyFont="1" applyBorder="1"/>
    <xf numFmtId="2" fontId="0" fillId="0" borderId="0" xfId="0" applyNumberFormat="1"/>
    <xf numFmtId="2" fontId="0" fillId="0" borderId="6" xfId="0" applyNumberFormat="1" applyBorder="1"/>
    <xf numFmtId="0" fontId="9" fillId="0" borderId="0" xfId="0" applyFont="1"/>
    <xf numFmtId="0" fontId="10" fillId="0" borderId="0" xfId="0" applyFont="1"/>
    <xf numFmtId="0" fontId="3" fillId="0" borderId="14" xfId="0" applyNumberFormat="1" applyFont="1" applyFill="1" applyBorder="1"/>
    <xf numFmtId="0" fontId="3" fillId="0" borderId="15" xfId="0" applyFont="1" applyBorder="1"/>
    <xf numFmtId="10" fontId="3" fillId="0" borderId="15" xfId="0" applyNumberFormat="1" applyFont="1" applyBorder="1"/>
    <xf numFmtId="10" fontId="3" fillId="0" borderId="16" xfId="0" applyNumberFormat="1" applyFont="1" applyBorder="1"/>
    <xf numFmtId="165" fontId="3" fillId="0" borderId="17" xfId="1" applyNumberFormat="1" applyFont="1" applyBorder="1"/>
    <xf numFmtId="0" fontId="3" fillId="0" borderId="18" xfId="0" applyFont="1" applyBorder="1"/>
    <xf numFmtId="0" fontId="3" fillId="0" borderId="19" xfId="0" applyFont="1" applyBorder="1"/>
    <xf numFmtId="166" fontId="3" fillId="0" borderId="19" xfId="1" applyNumberFormat="1" applyFont="1" applyBorder="1"/>
    <xf numFmtId="165" fontId="3" fillId="0" borderId="19" xfId="1" applyNumberFormat="1" applyFont="1" applyBorder="1"/>
    <xf numFmtId="165" fontId="3" fillId="0" borderId="20" xfId="1" applyNumberFormat="1" applyFont="1" applyBorder="1"/>
    <xf numFmtId="0" fontId="3" fillId="0" borderId="19" xfId="0" applyFont="1" applyBorder="1" applyAlignment="1">
      <alignment horizontal="center"/>
    </xf>
    <xf numFmtId="3" fontId="2" fillId="0" borderId="0" xfId="0" applyNumberFormat="1" applyFont="1" applyBorder="1"/>
    <xf numFmtId="10" fontId="3" fillId="0" borderId="6" xfId="0" applyNumberFormat="1" applyFont="1" applyBorder="1"/>
    <xf numFmtId="2" fontId="0" fillId="0" borderId="5" xfId="0" applyNumberFormat="1" applyBorder="1"/>
    <xf numFmtId="166" fontId="3" fillId="0" borderId="1" xfId="1" applyNumberFormat="1" applyFont="1" applyBorder="1" applyAlignment="1">
      <alignment horizontal="left"/>
    </xf>
    <xf numFmtId="10" fontId="3" fillId="0" borderId="5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165" fontId="3" fillId="0" borderId="7" xfId="1" applyNumberFormat="1" applyFont="1" applyBorder="1"/>
    <xf numFmtId="165" fontId="3" fillId="0" borderId="4" xfId="1" applyNumberFormat="1" applyFont="1" applyBorder="1"/>
    <xf numFmtId="0" fontId="3" fillId="0" borderId="8" xfId="0" applyFont="1" applyBorder="1"/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6" fontId="4" fillId="2" borderId="7" xfId="1" applyNumberFormat="1" applyFont="1" applyFill="1" applyBorder="1" applyAlignment="1">
      <alignment horizontal="center"/>
    </xf>
    <xf numFmtId="166" fontId="4" fillId="2" borderId="0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c/kWh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32794855594864"/>
          <c:y val="0.10275348220828508"/>
          <c:w val="0.8221939279685565"/>
          <c:h val="0.50506676952558438"/>
        </c:manualLayout>
      </c:layout>
      <c:areaChart>
        <c:grouping val="standard"/>
        <c:varyColors val="0"/>
        <c:ser>
          <c:idx val="8"/>
          <c:order val="0"/>
          <c:tx>
            <c:strRef>
              <c:f>'Historical trend'!$B$70</c:f>
              <c:strCache>
                <c:ptCount val="1"/>
                <c:pt idx="0">
                  <c:v> Average standard tariff price 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trend'!$C$6:$R$6</c:f>
              <c:strCache>
                <c:ptCount val="16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</c:strCache>
            </c:strRef>
          </c:cat>
          <c:val>
            <c:numRef>
              <c:f>'Historical trend'!$C$70:$T$70</c:f>
            </c:numRef>
          </c:val>
          <c:extLst>
            <c:ext xmlns:c16="http://schemas.microsoft.com/office/drawing/2014/chart" uri="{C3380CC4-5D6E-409C-BE32-E72D297353CC}">
              <c16:uniqueId val="{00000000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27072"/>
        <c:axId val="205428608"/>
      </c:areaChart>
      <c:lineChart>
        <c:grouping val="standard"/>
        <c:varyColors val="0"/>
        <c:ser>
          <c:idx val="0"/>
          <c:order val="1"/>
          <c:tx>
            <c:strRef>
              <c:f>'Historical trend'!$B$57</c:f>
              <c:strCache>
                <c:ptCount val="1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trend'!$C$57:$T$57</c:f>
              <c:numCache>
                <c:formatCode>0.00\c</c:formatCode>
                <c:ptCount val="18"/>
                <c:pt idx="0">
                  <c:v>15.245037422713962</c:v>
                </c:pt>
                <c:pt idx="1">
                  <c:v>15.190495780696562</c:v>
                </c:pt>
                <c:pt idx="2">
                  <c:v>16.134846787158377</c:v>
                </c:pt>
                <c:pt idx="3">
                  <c:v>16.879918994799098</c:v>
                </c:pt>
                <c:pt idx="4">
                  <c:v>18.21416261771606</c:v>
                </c:pt>
                <c:pt idx="5">
                  <c:v>23.293904578640557</c:v>
                </c:pt>
                <c:pt idx="6">
                  <c:v>30.837154951935798</c:v>
                </c:pt>
                <c:pt idx="7">
                  <c:v>39.525359311519807</c:v>
                </c:pt>
                <c:pt idx="8">
                  <c:v>48.025830258302584</c:v>
                </c:pt>
                <c:pt idx="9">
                  <c:v>54.593701442234043</c:v>
                </c:pt>
                <c:pt idx="10">
                  <c:v>60.672569086805026</c:v>
                </c:pt>
                <c:pt idx="11">
                  <c:v>65.924909430233839</c:v>
                </c:pt>
                <c:pt idx="12">
                  <c:v>74.11012266857162</c:v>
                </c:pt>
                <c:pt idx="13">
                  <c:v>81.376089524955972</c:v>
                </c:pt>
                <c:pt idx="14">
                  <c:v>83.705369951683068</c:v>
                </c:pt>
                <c:pt idx="15">
                  <c:v>88.531111009216374</c:v>
                </c:pt>
                <c:pt idx="16">
                  <c:v>99.618533680684777</c:v>
                </c:pt>
                <c:pt idx="17">
                  <c:v>109.43890546539554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0-4139-AF25-EEB9D3AADA52}"/>
            </c:ext>
          </c:extLst>
        </c:ser>
        <c:ser>
          <c:idx val="1"/>
          <c:order val="2"/>
          <c:tx>
            <c:strRef>
              <c:f>'Historical trend'!$B$58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trend'!$C$58:$T$58</c:f>
              <c:numCache>
                <c:formatCode>0.00\c</c:formatCode>
                <c:ptCount val="18"/>
                <c:pt idx="0">
                  <c:v>36.581409856519024</c:v>
                </c:pt>
                <c:pt idx="1">
                  <c:v>38.704908338261383</c:v>
                </c:pt>
                <c:pt idx="2">
                  <c:v>40.083108715184181</c:v>
                </c:pt>
                <c:pt idx="3">
                  <c:v>41.741988496302383</c:v>
                </c:pt>
                <c:pt idx="4">
                  <c:v>44.564904538040871</c:v>
                </c:pt>
                <c:pt idx="5">
                  <c:v>53.425712086220166</c:v>
                </c:pt>
                <c:pt idx="6">
                  <c:v>63.980676328502419</c:v>
                </c:pt>
                <c:pt idx="7">
                  <c:v>66.448429642281042</c:v>
                </c:pt>
                <c:pt idx="8">
                  <c:v>77.504276753468929</c:v>
                </c:pt>
                <c:pt idx="9">
                  <c:v>87.045235803657363</c:v>
                </c:pt>
                <c:pt idx="10">
                  <c:v>92.411727330489242</c:v>
                </c:pt>
                <c:pt idx="11">
                  <c:v>98.058001035732772</c:v>
                </c:pt>
                <c:pt idx="12">
                  <c:v>108.11445833682973</c:v>
                </c:pt>
                <c:pt idx="13">
                  <c:v>118.6040630531906</c:v>
                </c:pt>
                <c:pt idx="14">
                  <c:v>118.55795805560072</c:v>
                </c:pt>
                <c:pt idx="15">
                  <c:v>125.73203949608444</c:v>
                </c:pt>
                <c:pt idx="16">
                  <c:v>142.29168511467282</c:v>
                </c:pt>
                <c:pt idx="17">
                  <c:v>154.57119371632112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0-4139-AF25-EEB9D3AADA52}"/>
            </c:ext>
          </c:extLst>
        </c:ser>
        <c:ser>
          <c:idx val="2"/>
          <c:order val="3"/>
          <c:tx>
            <c:strRef>
              <c:f>'Historical trend'!$B$59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trend'!$C$59:$T$59</c:f>
              <c:numCache>
                <c:formatCode>0.00\c</c:formatCode>
                <c:ptCount val="18"/>
                <c:pt idx="0">
                  <c:v>20.617070357554788</c:v>
                </c:pt>
                <c:pt idx="1">
                  <c:v>21.883749580020158</c:v>
                </c:pt>
                <c:pt idx="2">
                  <c:v>22.688846468502863</c:v>
                </c:pt>
                <c:pt idx="3">
                  <c:v>23.501657740372352</c:v>
                </c:pt>
                <c:pt idx="4">
                  <c:v>24.85369640511167</c:v>
                </c:pt>
                <c:pt idx="5">
                  <c:v>31.613052534135615</c:v>
                </c:pt>
                <c:pt idx="6">
                  <c:v>40.971987850151876</c:v>
                </c:pt>
                <c:pt idx="7">
                  <c:v>52.627494456762747</c:v>
                </c:pt>
                <c:pt idx="8">
                  <c:v>63.915857605177997</c:v>
                </c:pt>
                <c:pt idx="9">
                  <c:v>73.242987708792938</c:v>
                </c:pt>
                <c:pt idx="10">
                  <c:v>82.665278500780843</c:v>
                </c:pt>
                <c:pt idx="11">
                  <c:v>89.164247200331815</c:v>
                </c:pt>
                <c:pt idx="12">
                  <c:v>100.06896551724138</c:v>
                </c:pt>
                <c:pt idx="13">
                  <c:v>109.09178837411741</c:v>
                </c:pt>
                <c:pt idx="14">
                  <c:v>111.25343960527564</c:v>
                </c:pt>
                <c:pt idx="15">
                  <c:v>117.30441371471869</c:v>
                </c:pt>
                <c:pt idx="16">
                  <c:v>134.15029563227162</c:v>
                </c:pt>
                <c:pt idx="17">
                  <c:v>147.52475247524751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0-4139-AF25-EEB9D3AADA52}"/>
            </c:ext>
          </c:extLst>
        </c:ser>
        <c:ser>
          <c:idx val="3"/>
          <c:order val="4"/>
          <c:tx>
            <c:strRef>
              <c:f>'Historical trend'!$B$69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trend'!$C$69:$T$69</c:f>
            </c:numRef>
          </c:val>
          <c:smooth val="0"/>
          <c:extLst>
            <c:ext xmlns:c16="http://schemas.microsoft.com/office/drawing/2014/chart" uri="{C3380CC4-5D6E-409C-BE32-E72D297353CC}">
              <c16:uniqueId val="{00000004-CC10-4139-AF25-EEB9D3AADA52}"/>
            </c:ext>
          </c:extLst>
        </c:ser>
        <c:ser>
          <c:idx val="4"/>
          <c:order val="5"/>
          <c:tx>
            <c:strRef>
              <c:f>'Historical trend'!$B$61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dPt>
            <c:idx val="8"/>
            <c:bubble3D val="0"/>
            <c:spPr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C10-4139-AF25-EEB9D3AADA52}"/>
              </c:ext>
            </c:extLst>
          </c:dPt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trend'!$C$61:$T$61</c:f>
              <c:numCache>
                <c:formatCode>0.00\c</c:formatCode>
                <c:ptCount val="18"/>
                <c:pt idx="0">
                  <c:v>15.069519357545246</c:v>
                </c:pt>
                <c:pt idx="1">
                  <c:v>15.36356239366817</c:v>
                </c:pt>
                <c:pt idx="2">
                  <c:v>16.185388845247449</c:v>
                </c:pt>
                <c:pt idx="3">
                  <c:v>16.899540421331853</c:v>
                </c:pt>
                <c:pt idx="4">
                  <c:v>17.993389553022581</c:v>
                </c:pt>
                <c:pt idx="5">
                  <c:v>23.118998042079745</c:v>
                </c:pt>
                <c:pt idx="6">
                  <c:v>30.249267324236602</c:v>
                </c:pt>
                <c:pt idx="7">
                  <c:v>39.776279497395031</c:v>
                </c:pt>
                <c:pt idx="8">
                  <c:v>48.100683692552963</c:v>
                </c:pt>
                <c:pt idx="9">
                  <c:v>55.740090474834716</c:v>
                </c:pt>
                <c:pt idx="10">
                  <c:v>64.659079792610953</c:v>
                </c:pt>
                <c:pt idx="11">
                  <c:v>69.521141790049356</c:v>
                </c:pt>
                <c:pt idx="12">
                  <c:v>78.01430017303862</c:v>
                </c:pt>
                <c:pt idx="13">
                  <c:v>84.803167642920258</c:v>
                </c:pt>
                <c:pt idx="14">
                  <c:v>86.90921117909707</c:v>
                </c:pt>
                <c:pt idx="15">
                  <c:v>91.640204335220204</c:v>
                </c:pt>
                <c:pt idx="16">
                  <c:v>104.40720482179564</c:v>
                </c:pt>
                <c:pt idx="17">
                  <c:v>113.77125708569523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10-4139-AF25-EEB9D3AADA52}"/>
            </c:ext>
          </c:extLst>
        </c:ser>
        <c:ser>
          <c:idx val="5"/>
          <c:order val="6"/>
          <c:tx>
            <c:strRef>
              <c:f>'Historical trend'!$B$62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trend'!$C$62:$T$62</c:f>
              <c:numCache>
                <c:formatCode>0.00\c</c:formatCode>
                <c:ptCount val="18"/>
                <c:pt idx="0">
                  <c:v>29.141808168884808</c:v>
                </c:pt>
                <c:pt idx="1">
                  <c:v>30.829616413916145</c:v>
                </c:pt>
                <c:pt idx="2">
                  <c:v>32.857142857142854</c:v>
                </c:pt>
                <c:pt idx="3">
                  <c:v>33.685545224006766</c:v>
                </c:pt>
                <c:pt idx="4">
                  <c:v>35.911716171617165</c:v>
                </c:pt>
                <c:pt idx="5">
                  <c:v>45.776511296560145</c:v>
                </c:pt>
                <c:pt idx="6">
                  <c:v>58.9620758483034</c:v>
                </c:pt>
                <c:pt idx="7">
                  <c:v>72.718032120349662</c:v>
                </c:pt>
                <c:pt idx="8">
                  <c:v>87.215411558669004</c:v>
                </c:pt>
                <c:pt idx="9">
                  <c:v>99.749663007895236</c:v>
                </c:pt>
                <c:pt idx="10">
                  <c:v>108.74590637642072</c:v>
                </c:pt>
                <c:pt idx="11">
                  <c:v>115.66376596926496</c:v>
                </c:pt>
                <c:pt idx="12">
                  <c:v>128.18768533054248</c:v>
                </c:pt>
                <c:pt idx="13">
                  <c:v>141.70212765957447</c:v>
                </c:pt>
                <c:pt idx="14">
                  <c:v>142.77709683067764</c:v>
                </c:pt>
                <c:pt idx="15">
                  <c:v>149.79296066252587</c:v>
                </c:pt>
                <c:pt idx="16">
                  <c:v>170.51993067590988</c:v>
                </c:pt>
                <c:pt idx="17">
                  <c:v>187.91430140999816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10-4139-AF25-EEB9D3AADA52}"/>
            </c:ext>
          </c:extLst>
        </c:ser>
        <c:ser>
          <c:idx val="6"/>
          <c:order val="7"/>
          <c:tx>
            <c:strRef>
              <c:f>'Historical trend'!$B$63</c:f>
              <c:strCache>
                <c:ptCount val="1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trend'!$C$6:$T$6</c:f>
              <c:strCache>
                <c:ptCount val="18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</c:strCache>
            </c:strRef>
          </c:cat>
          <c:val>
            <c:numRef>
              <c:f>'Historical trend'!$C$63:$T$63</c:f>
              <c:numCache>
                <c:formatCode>0.00\c</c:formatCode>
                <c:ptCount val="18"/>
                <c:pt idx="0">
                  <c:v>18.981772470144563</c:v>
                </c:pt>
                <c:pt idx="1">
                  <c:v>19.372128637059724</c:v>
                </c:pt>
                <c:pt idx="2">
                  <c:v>20.253968253968253</c:v>
                </c:pt>
                <c:pt idx="3">
                  <c:v>21.049201694362985</c:v>
                </c:pt>
                <c:pt idx="4">
                  <c:v>23.31103678929766</c:v>
                </c:pt>
                <c:pt idx="5">
                  <c:v>29.78067169294037</c:v>
                </c:pt>
                <c:pt idx="6">
                  <c:v>38.227049754730203</c:v>
                </c:pt>
                <c:pt idx="7">
                  <c:v>48.552493896058593</c:v>
                </c:pt>
                <c:pt idx="8">
                  <c:v>56.238532110091747</c:v>
                </c:pt>
                <c:pt idx="9">
                  <c:v>68.65821094793057</c:v>
                </c:pt>
                <c:pt idx="10">
                  <c:v>77.344000000000008</c:v>
                </c:pt>
                <c:pt idx="11">
                  <c:v>83.634602969657848</c:v>
                </c:pt>
                <c:pt idx="12">
                  <c:v>96.598877980364662</c:v>
                </c:pt>
                <c:pt idx="13">
                  <c:v>104.94910494910495</c:v>
                </c:pt>
                <c:pt idx="14">
                  <c:v>100.09529860228716</c:v>
                </c:pt>
                <c:pt idx="15">
                  <c:v>110.1730837160014</c:v>
                </c:pt>
                <c:pt idx="16">
                  <c:v>127.80769230769231</c:v>
                </c:pt>
                <c:pt idx="17">
                  <c:v>154.16882444329363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27072"/>
        <c:axId val="205428608"/>
      </c:lineChart>
      <c:catAx>
        <c:axId val="20542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428608"/>
        <c:crosses val="autoZero"/>
        <c:auto val="1"/>
        <c:lblAlgn val="ctr"/>
        <c:lblOffset val="100"/>
        <c:noMultiLvlLbl val="0"/>
      </c:catAx>
      <c:valAx>
        <c:axId val="205428608"/>
        <c:scaling>
          <c:orientation val="minMax"/>
        </c:scaling>
        <c:delete val="0"/>
        <c:axPos val="l"/>
        <c:numFmt formatCode="0.00\c" sourceLinked="1"/>
        <c:majorTickMark val="none"/>
        <c:minorTickMark val="none"/>
        <c:tickLblPos val="nextTo"/>
        <c:crossAx val="20542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adjustment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774556434537656"/>
          <c:y val="0.10626739535187164"/>
          <c:w val="0.81666870738197161"/>
          <c:h val="0.45130240203553013"/>
        </c:manualLayout>
      </c:layout>
      <c:areaChart>
        <c:grouping val="standard"/>
        <c:varyColors val="0"/>
        <c:ser>
          <c:idx val="9"/>
          <c:order val="0"/>
          <c:tx>
            <c:strRef>
              <c:f>'Historical trend'!$B$87</c:f>
              <c:strCache>
                <c:ptCount val="1"/>
                <c:pt idx="0">
                  <c:v> Average standard tariff increase(Excld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trend'!$D$73:$R$73</c:f>
              <c:strCache>
                <c:ptCount val="1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</c:strCache>
            </c:strRef>
          </c:cat>
          <c:val>
            <c:numRef>
              <c:f>'Historical trend'!$D$87:$T$87</c:f>
            </c:numRef>
          </c:val>
          <c:extLst>
            <c:ext xmlns:c16="http://schemas.microsoft.com/office/drawing/2014/chart" uri="{C3380CC4-5D6E-409C-BE32-E72D297353CC}">
              <c16:uniqueId val="{00000000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81856"/>
        <c:axId val="209083392"/>
      </c:areaChart>
      <c:lineChart>
        <c:grouping val="standard"/>
        <c:varyColors val="0"/>
        <c:ser>
          <c:idx val="0"/>
          <c:order val="1"/>
          <c:tx>
            <c:strRef>
              <c:f>'Historical trend'!$B$74:$C$74</c:f>
              <c:strCache>
                <c:ptCount val="2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trend'!$D$74:$T$74</c:f>
              <c:numCache>
                <c:formatCode>0.00%</c:formatCode>
                <c:ptCount val="17"/>
                <c:pt idx="0">
                  <c:v>-3.5776653415187216E-3</c:v>
                </c:pt>
                <c:pt idx="1">
                  <c:v>6.2167227462177795E-2</c:v>
                </c:pt>
                <c:pt idx="2">
                  <c:v>4.6177829728988769E-2</c:v>
                </c:pt>
                <c:pt idx="3">
                  <c:v>7.9043247975778649E-2</c:v>
                </c:pt>
                <c:pt idx="4">
                  <c:v>0.27888967873733989</c:v>
                </c:pt>
                <c:pt idx="5">
                  <c:v>0.32382936694142961</c:v>
                </c:pt>
                <c:pt idx="6">
                  <c:v>0.28174468017966775</c:v>
                </c:pt>
                <c:pt idx="7">
                  <c:v>0.21506372351446995</c:v>
                </c:pt>
                <c:pt idx="8">
                  <c:v>0.13675705653825782</c:v>
                </c:pt>
                <c:pt idx="9">
                  <c:v>0.11134741708259284</c:v>
                </c:pt>
                <c:pt idx="10">
                  <c:v>8.656861613877305E-2</c:v>
                </c:pt>
                <c:pt idx="11">
                  <c:v>0.12415964328324064</c:v>
                </c:pt>
                <c:pt idx="12">
                  <c:v>9.804283942260536E-2</c:v>
                </c:pt>
                <c:pt idx="13">
                  <c:v>2.8623646581257316E-2</c:v>
                </c:pt>
                <c:pt idx="14">
                  <c:v>5.7651511012003782E-2</c:v>
                </c:pt>
                <c:pt idx="15">
                  <c:v>0.12523758648317615</c:v>
                </c:pt>
                <c:pt idx="16">
                  <c:v>9.8579766453788395E-2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C-4670-9933-87AC40676F62}"/>
            </c:ext>
          </c:extLst>
        </c:ser>
        <c:ser>
          <c:idx val="1"/>
          <c:order val="2"/>
          <c:tx>
            <c:strRef>
              <c:f>'Historical trend'!$B$75:$C$75</c:f>
              <c:strCache>
                <c:ptCount val="2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trend'!$D$75:$T$75</c:f>
              <c:numCache>
                <c:formatCode>0.00%</c:formatCode>
                <c:ptCount val="17"/>
                <c:pt idx="0">
                  <c:v>5.8048568660180808E-2</c:v>
                </c:pt>
                <c:pt idx="1">
                  <c:v>3.560789667496489E-2</c:v>
                </c:pt>
                <c:pt idx="2">
                  <c:v>4.1386006083150663E-2</c:v>
                </c:pt>
                <c:pt idx="3">
                  <c:v>6.7627732732199589E-2</c:v>
                </c:pt>
                <c:pt idx="4">
                  <c:v>0.19882927249660451</c:v>
                </c:pt>
                <c:pt idx="5">
                  <c:v>0.19756337969343873</c:v>
                </c:pt>
                <c:pt idx="6">
                  <c:v>3.857029114709868E-2</c:v>
                </c:pt>
                <c:pt idx="7">
                  <c:v>0.16638236856320029</c:v>
                </c:pt>
                <c:pt idx="8">
                  <c:v>0.12310235576466302</c:v>
                </c:pt>
                <c:pt idx="9">
                  <c:v>6.1651754714488312E-2</c:v>
                </c:pt>
                <c:pt idx="10">
                  <c:v>6.1099103634876702E-2</c:v>
                </c:pt>
                <c:pt idx="11">
                  <c:v>0.1025562136172074</c:v>
                </c:pt>
                <c:pt idx="12">
                  <c:v>9.7023144524117144E-2</c:v>
                </c:pt>
                <c:pt idx="13">
                  <c:v>-3.8873033859895719E-4</c:v>
                </c:pt>
                <c:pt idx="14">
                  <c:v>6.0511175783908598E-2</c:v>
                </c:pt>
                <c:pt idx="15">
                  <c:v>0.13170585385361605</c:v>
                </c:pt>
                <c:pt idx="16">
                  <c:v>8.6298145894837433E-2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5C-4670-9933-87AC40676F62}"/>
            </c:ext>
          </c:extLst>
        </c:ser>
        <c:ser>
          <c:idx val="2"/>
          <c:order val="3"/>
          <c:tx>
            <c:strRef>
              <c:f>'Historical trend'!$B$76:$C$76</c:f>
              <c:strCache>
                <c:ptCount val="2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trend'!$D$76:$T$76</c:f>
              <c:numCache>
                <c:formatCode>0.00%</c:formatCode>
                <c:ptCount val="17"/>
                <c:pt idx="0">
                  <c:v>6.143837123790076E-2</c:v>
                </c:pt>
                <c:pt idx="1">
                  <c:v>3.6789714008506003E-2</c:v>
                </c:pt>
                <c:pt idx="2">
                  <c:v>3.5824266032997779E-2</c:v>
                </c:pt>
                <c:pt idx="3">
                  <c:v>5.7529501947291013E-2</c:v>
                </c:pt>
                <c:pt idx="4">
                  <c:v>0.27196582829561505</c:v>
                </c:pt>
                <c:pt idx="5">
                  <c:v>0.29604655564060223</c:v>
                </c:pt>
                <c:pt idx="6">
                  <c:v>0.2844750088582208</c:v>
                </c:pt>
                <c:pt idx="7">
                  <c:v>0.21449554581568478</c:v>
                </c:pt>
                <c:pt idx="8">
                  <c:v>0.14592826339326667</c:v>
                </c:pt>
                <c:pt idx="9">
                  <c:v>0.12864427144138391</c:v>
                </c:pt>
                <c:pt idx="10">
                  <c:v>7.8617877026683977E-2</c:v>
                </c:pt>
                <c:pt idx="11">
                  <c:v>0.12229922484972189</c:v>
                </c:pt>
                <c:pt idx="12">
                  <c:v>9.016604508938833E-2</c:v>
                </c:pt>
                <c:pt idx="13">
                  <c:v>1.9814976575002176E-2</c:v>
                </c:pt>
                <c:pt idx="14">
                  <c:v>5.4389096920614298E-2</c:v>
                </c:pt>
                <c:pt idx="15">
                  <c:v>0.14360825295561069</c:v>
                </c:pt>
                <c:pt idx="16">
                  <c:v>9.9697557727621483E-2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C-4670-9933-87AC40676F62}"/>
            </c:ext>
          </c:extLst>
        </c:ser>
        <c:ser>
          <c:idx val="3"/>
          <c:order val="4"/>
          <c:tx>
            <c:strRef>
              <c:f>'Historical trend'!$B$86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trend'!$D$86:$T$86</c:f>
            </c:numRef>
          </c:val>
          <c:smooth val="0"/>
          <c:extLst>
            <c:ext xmlns:c16="http://schemas.microsoft.com/office/drawing/2014/chart" uri="{C3380CC4-5D6E-409C-BE32-E72D297353CC}">
              <c16:uniqueId val="{00000004-E05C-4670-9933-87AC40676F62}"/>
            </c:ext>
          </c:extLst>
        </c:ser>
        <c:ser>
          <c:idx val="4"/>
          <c:order val="5"/>
          <c:tx>
            <c:strRef>
              <c:f>'Historical trend'!$B$78:$C$78</c:f>
              <c:strCache>
                <c:ptCount val="2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trend'!$D$78:$T$78</c:f>
              <c:numCache>
                <c:formatCode>0.00%</c:formatCode>
                <c:ptCount val="17"/>
                <c:pt idx="0">
                  <c:v>1.9512436272607292E-2</c:v>
                </c:pt>
                <c:pt idx="1">
                  <c:v>5.349192007173937E-2</c:v>
                </c:pt>
                <c:pt idx="2">
                  <c:v>4.4123226381064196E-2</c:v>
                </c:pt>
                <c:pt idx="3">
                  <c:v>6.4726560866116264E-2</c:v>
                </c:pt>
                <c:pt idx="4">
                  <c:v>0.28486064140128337</c:v>
                </c:pt>
                <c:pt idx="5">
                  <c:v>0.30841601652367412</c:v>
                </c:pt>
                <c:pt idx="6">
                  <c:v>0.31495017948831794</c:v>
                </c:pt>
                <c:pt idx="7">
                  <c:v>0.20928061398258985</c:v>
                </c:pt>
                <c:pt idx="8">
                  <c:v>0.15882116834577345</c:v>
                </c:pt>
                <c:pt idx="9">
                  <c:v>0.16001031289683576</c:v>
                </c:pt>
                <c:pt idx="10">
                  <c:v>7.5195347861941347E-2</c:v>
                </c:pt>
                <c:pt idx="11">
                  <c:v>0.12216655486813222</c:v>
                </c:pt>
                <c:pt idx="12">
                  <c:v>8.7020808426451005E-2</c:v>
                </c:pt>
                <c:pt idx="13">
                  <c:v>2.4834491384150961E-2</c:v>
                </c:pt>
                <c:pt idx="14">
                  <c:v>5.443603838923125E-2</c:v>
                </c:pt>
                <c:pt idx="15">
                  <c:v>0.13931658685388462</c:v>
                </c:pt>
                <c:pt idx="16">
                  <c:v>8.9687797694443946E-2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5C-4670-9933-87AC40676F62}"/>
            </c:ext>
          </c:extLst>
        </c:ser>
        <c:ser>
          <c:idx val="5"/>
          <c:order val="6"/>
          <c:tx>
            <c:strRef>
              <c:f>'Historical trend'!$B$79:$C$79</c:f>
              <c:strCache>
                <c:ptCount val="2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trend'!$D$79:$T$79</c:f>
              <c:numCache>
                <c:formatCode>0.00%</c:formatCode>
                <c:ptCount val="17"/>
                <c:pt idx="0">
                  <c:v>5.7917073479106858E-2</c:v>
                </c:pt>
                <c:pt idx="1">
                  <c:v>6.5765542328042256E-2</c:v>
                </c:pt>
                <c:pt idx="2">
                  <c:v>2.5212245948032112E-2</c:v>
                </c:pt>
                <c:pt idx="3">
                  <c:v>6.6086831393302417E-2</c:v>
                </c:pt>
                <c:pt idx="4">
                  <c:v>0.27469573099209399</c:v>
                </c:pt>
                <c:pt idx="5">
                  <c:v>0.28804214603252387</c:v>
                </c:pt>
                <c:pt idx="6">
                  <c:v>0.23330176344939663</c:v>
                </c:pt>
                <c:pt idx="7">
                  <c:v>0.19936429817470744</c:v>
                </c:pt>
                <c:pt idx="8">
                  <c:v>0.14371601561261402</c:v>
                </c:pt>
                <c:pt idx="9">
                  <c:v>9.0188208132727488E-2</c:v>
                </c:pt>
                <c:pt idx="10">
                  <c:v>6.361489662790866E-2</c:v>
                </c:pt>
                <c:pt idx="11">
                  <c:v>0.10827867531656778</c:v>
                </c:pt>
                <c:pt idx="12">
                  <c:v>0.10542699397515365</c:v>
                </c:pt>
                <c:pt idx="13">
                  <c:v>7.5861187750523515E-3</c:v>
                </c:pt>
                <c:pt idx="14">
                  <c:v>4.913858025960912E-2</c:v>
                </c:pt>
                <c:pt idx="15">
                  <c:v>0.13837078806447098</c:v>
                </c:pt>
                <c:pt idx="16">
                  <c:v>0.10200784544739241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5C-4670-9933-87AC40676F62}"/>
            </c:ext>
          </c:extLst>
        </c:ser>
        <c:ser>
          <c:idx val="6"/>
          <c:order val="7"/>
          <c:tx>
            <c:strRef>
              <c:f>'Historical trend'!$B$80:$C$80</c:f>
              <c:strCache>
                <c:ptCount val="2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trend'!$D$73:$T$73</c:f>
              <c:strCache>
                <c:ptCount val="17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</c:strCache>
            </c:strRef>
          </c:cat>
          <c:val>
            <c:numRef>
              <c:f>'Historical trend'!$D$80:$T$80</c:f>
              <c:numCache>
                <c:formatCode>0.00%</c:formatCode>
                <c:ptCount val="17"/>
                <c:pt idx="0">
                  <c:v>2.0564790117947741E-2</c:v>
                </c:pt>
                <c:pt idx="1">
                  <c:v>4.5521048999309838E-2</c:v>
                </c:pt>
                <c:pt idx="2">
                  <c:v>3.9263093060241464E-2</c:v>
                </c:pt>
                <c:pt idx="3">
                  <c:v>0.10745467347298014</c:v>
                </c:pt>
                <c:pt idx="4">
                  <c:v>0.27753527061537592</c:v>
                </c:pt>
                <c:pt idx="5">
                  <c:v>0.28361946126930648</c:v>
                </c:pt>
                <c:pt idx="6">
                  <c:v>0.2701083187841542</c:v>
                </c:pt>
                <c:pt idx="7">
                  <c:v>0.15830367499736389</c:v>
                </c:pt>
                <c:pt idx="8">
                  <c:v>0.22083931375602475</c:v>
                </c:pt>
                <c:pt idx="9">
                  <c:v>0.12650765192027244</c:v>
                </c:pt>
                <c:pt idx="10">
                  <c:v>8.1332785602733756E-2</c:v>
                </c:pt>
                <c:pt idx="11">
                  <c:v>0.15501089920173566</c:v>
                </c:pt>
                <c:pt idx="12">
                  <c:v>8.6442277004890378E-2</c:v>
                </c:pt>
                <c:pt idx="13">
                  <c:v>-4.6249144756133398E-2</c:v>
                </c:pt>
                <c:pt idx="14">
                  <c:v>0.10068190269112166</c:v>
                </c:pt>
                <c:pt idx="15">
                  <c:v>0.16006276666584471</c:v>
                </c:pt>
                <c:pt idx="16">
                  <c:v>0.20625622495505097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1856"/>
        <c:axId val="209083392"/>
      </c:lineChart>
      <c:catAx>
        <c:axId val="2090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083392"/>
        <c:crosses val="autoZero"/>
        <c:auto val="1"/>
        <c:lblAlgn val="ctr"/>
        <c:lblOffset val="100"/>
        <c:noMultiLvlLbl val="0"/>
      </c:catAx>
      <c:valAx>
        <c:axId val="2090833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crossAx val="20908185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1</xdr:row>
      <xdr:rowOff>47624</xdr:rowOff>
    </xdr:from>
    <xdr:to>
      <xdr:col>21</xdr:col>
      <xdr:colOff>28575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</xdr:row>
      <xdr:rowOff>0</xdr:rowOff>
    </xdr:from>
    <xdr:to>
      <xdr:col>21</xdr:col>
      <xdr:colOff>28574</xdr:colOff>
      <xdr:row>28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>
      <selection activeCell="C31" sqref="C31"/>
    </sheetView>
  </sheetViews>
  <sheetFormatPr defaultColWidth="9.140625" defaultRowHeight="15" x14ac:dyDescent="0.25"/>
  <cols>
    <col min="1" max="16384" width="9.140625" style="1"/>
  </cols>
  <sheetData/>
  <sheetProtection algorithmName="SHA-512" hashValue="EkFulKFr7XvCe2+5qbXHdRcBLrFvyuoFV1/Ap97MnuCqkdRvdoDnlFMuTuCXEBEzVjTT3zClNsPzhc0pVl+GXQ==" saltValue="Ccpo/vevHyVgf+A0XElFY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89"/>
  <sheetViews>
    <sheetView showGridLines="0" topLeftCell="A4" zoomScale="90" zoomScaleNormal="90" workbookViewId="0">
      <pane xSplit="2" ySplit="3" topLeftCell="G46" activePane="bottomRight" state="frozen"/>
      <selection activeCell="A4" sqref="A4"/>
      <selection pane="topRight" activeCell="C4" sqref="C4"/>
      <selection pane="bottomLeft" activeCell="A7" sqref="A7"/>
      <selection pane="bottomRight" activeCell="B90" sqref="B90"/>
    </sheetView>
  </sheetViews>
  <sheetFormatPr defaultColWidth="9.140625" defaultRowHeight="15" x14ac:dyDescent="0.25"/>
  <cols>
    <col min="1" max="1" width="5.140625" style="1" customWidth="1"/>
    <col min="2" max="2" width="34.42578125" style="1" customWidth="1"/>
    <col min="3" max="10" width="11.5703125" style="1" bestFit="1" customWidth="1"/>
    <col min="11" max="11" width="12.5703125" style="1" bestFit="1" customWidth="1"/>
    <col min="12" max="13" width="12.42578125" style="1" customWidth="1"/>
    <col min="14" max="16" width="10.7109375" style="1" bestFit="1" customWidth="1"/>
    <col min="17" max="17" width="11.28515625" style="1" customWidth="1"/>
    <col min="18" max="18" width="13.5703125" style="1" bestFit="1" customWidth="1"/>
    <col min="19" max="19" width="10.5703125" style="1" customWidth="1"/>
    <col min="20" max="20" width="10.140625" style="1" bestFit="1" customWidth="1"/>
    <col min="21" max="16384" width="9.140625" style="1"/>
  </cols>
  <sheetData>
    <row r="2" spans="2:20" x14ac:dyDescent="0.25">
      <c r="B2" s="104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2:20" x14ac:dyDescent="0.25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2:20" ht="3.75" customHeight="1" x14ac:dyDescent="0.25">
      <c r="B4" s="2"/>
    </row>
    <row r="5" spans="2:20" x14ac:dyDescent="0.25">
      <c r="B5" s="104" t="s">
        <v>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5"/>
      <c r="R5" s="5"/>
      <c r="S5" s="5"/>
      <c r="T5" s="6"/>
    </row>
    <row r="6" spans="2:20" x14ac:dyDescent="0.25">
      <c r="B6" s="3"/>
      <c r="C6" s="4">
        <v>2003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57</v>
      </c>
      <c r="Q6" s="5" t="s">
        <v>58</v>
      </c>
      <c r="R6" s="5" t="s">
        <v>59</v>
      </c>
      <c r="S6" s="5" t="s">
        <v>60</v>
      </c>
      <c r="T6" s="6" t="s">
        <v>62</v>
      </c>
    </row>
    <row r="7" spans="2:20" ht="17.25" x14ac:dyDescent="0.25">
      <c r="B7" s="7" t="s">
        <v>14</v>
      </c>
      <c r="C7" s="8">
        <v>11712</v>
      </c>
      <c r="D7" s="8">
        <v>15139</v>
      </c>
      <c r="E7" s="8">
        <v>13248</v>
      </c>
      <c r="F7" s="8">
        <v>14670</v>
      </c>
      <c r="G7" s="8">
        <v>16382</v>
      </c>
      <c r="H7" s="8">
        <v>20579</v>
      </c>
      <c r="I7" s="8">
        <v>27973</v>
      </c>
      <c r="J7" s="8">
        <v>36191</v>
      </c>
      <c r="K7" s="8">
        <v>44251</v>
      </c>
      <c r="L7" s="8">
        <v>49891</v>
      </c>
      <c r="M7" s="8">
        <v>55371</v>
      </c>
      <c r="N7" s="8">
        <v>60051</v>
      </c>
      <c r="O7" s="8">
        <v>66396</v>
      </c>
      <c r="P7" s="8">
        <v>73009</v>
      </c>
      <c r="Q7" s="8">
        <v>72935</v>
      </c>
      <c r="R7" s="8">
        <v>77231</v>
      </c>
      <c r="S7" s="8">
        <v>85656</v>
      </c>
      <c r="T7" s="9">
        <v>90228</v>
      </c>
    </row>
    <row r="8" spans="2:20" x14ac:dyDescent="0.25">
      <c r="B8" s="7" t="s">
        <v>15</v>
      </c>
      <c r="C8" s="8">
        <v>2932</v>
      </c>
      <c r="D8" s="8">
        <v>3927</v>
      </c>
      <c r="E8" s="8">
        <v>3569</v>
      </c>
      <c r="F8" s="8">
        <v>4064</v>
      </c>
      <c r="G8" s="8">
        <v>4645</v>
      </c>
      <c r="H8" s="8">
        <v>5552</v>
      </c>
      <c r="I8" s="8">
        <v>6622</v>
      </c>
      <c r="J8" s="8">
        <v>7003</v>
      </c>
      <c r="K8" s="8">
        <v>8155</v>
      </c>
      <c r="L8" s="8">
        <v>9044</v>
      </c>
      <c r="M8" s="8">
        <v>10181</v>
      </c>
      <c r="N8" s="8">
        <v>11361</v>
      </c>
      <c r="O8" s="8">
        <v>12884</v>
      </c>
      <c r="P8" s="8">
        <v>14070</v>
      </c>
      <c r="Q8" s="8">
        <v>14585</v>
      </c>
      <c r="R8" s="8">
        <v>14771</v>
      </c>
      <c r="S8" s="8">
        <v>16069</v>
      </c>
      <c r="T8" s="9">
        <v>16924</v>
      </c>
    </row>
    <row r="9" spans="2:20" x14ac:dyDescent="0.25">
      <c r="B9" s="7" t="s">
        <v>16</v>
      </c>
      <c r="C9" s="8">
        <v>1430</v>
      </c>
      <c r="D9" s="8">
        <v>1954</v>
      </c>
      <c r="E9" s="8">
        <v>1664</v>
      </c>
      <c r="F9" s="8">
        <v>1843</v>
      </c>
      <c r="G9" s="8">
        <v>2081</v>
      </c>
      <c r="H9" s="8">
        <v>2732</v>
      </c>
      <c r="I9" s="8">
        <v>3642</v>
      </c>
      <c r="J9" s="8">
        <v>4747</v>
      </c>
      <c r="K9" s="8">
        <v>5925</v>
      </c>
      <c r="L9" s="8">
        <v>6972</v>
      </c>
      <c r="M9" s="8">
        <v>7940</v>
      </c>
      <c r="N9" s="8">
        <v>8599</v>
      </c>
      <c r="O9" s="8">
        <v>10157</v>
      </c>
      <c r="P9" s="8">
        <v>11279</v>
      </c>
      <c r="Q9" s="8">
        <v>11725</v>
      </c>
      <c r="R9" s="8">
        <v>12385</v>
      </c>
      <c r="S9" s="8">
        <v>14067</v>
      </c>
      <c r="T9" s="9">
        <v>14304</v>
      </c>
    </row>
    <row r="10" spans="2:20" x14ac:dyDescent="0.25">
      <c r="B10" s="7" t="s">
        <v>17</v>
      </c>
      <c r="C10" s="8">
        <v>7605</v>
      </c>
      <c r="D10" s="8">
        <v>10008</v>
      </c>
      <c r="E10" s="8">
        <v>8352</v>
      </c>
      <c r="F10" s="8">
        <v>9578</v>
      </c>
      <c r="G10" s="8">
        <v>10629</v>
      </c>
      <c r="H10" s="8">
        <v>11887</v>
      </c>
      <c r="I10" s="8">
        <v>15089</v>
      </c>
      <c r="J10" s="8">
        <v>20469</v>
      </c>
      <c r="K10" s="8">
        <v>23522</v>
      </c>
      <c r="L10" s="8">
        <v>23543</v>
      </c>
      <c r="M10" s="8">
        <v>28305</v>
      </c>
      <c r="N10" s="8">
        <v>30377</v>
      </c>
      <c r="O10" s="8">
        <v>31412</v>
      </c>
      <c r="P10" s="8">
        <v>32701</v>
      </c>
      <c r="Q10" s="8">
        <v>33505</v>
      </c>
      <c r="R10" s="8">
        <v>36047</v>
      </c>
      <c r="S10" s="8">
        <v>37762</v>
      </c>
      <c r="T10" s="9">
        <v>36805</v>
      </c>
    </row>
    <row r="11" spans="2:20" x14ac:dyDescent="0.25">
      <c r="B11" s="7" t="s">
        <v>18</v>
      </c>
      <c r="C11" s="8">
        <v>5029</v>
      </c>
      <c r="D11" s="8">
        <v>6231</v>
      </c>
      <c r="E11" s="8">
        <v>5151</v>
      </c>
      <c r="F11" s="8">
        <v>5479</v>
      </c>
      <c r="G11" s="8">
        <v>5825</v>
      </c>
      <c r="H11" s="8">
        <v>7439</v>
      </c>
      <c r="I11" s="8">
        <v>9599</v>
      </c>
      <c r="J11" s="8">
        <v>12979</v>
      </c>
      <c r="K11" s="8">
        <v>15689</v>
      </c>
      <c r="L11" s="8">
        <v>17620</v>
      </c>
      <c r="M11" s="8">
        <v>19829</v>
      </c>
      <c r="N11" s="8">
        <v>20848</v>
      </c>
      <c r="O11" s="8">
        <v>23895</v>
      </c>
      <c r="P11" s="8">
        <v>25915</v>
      </c>
      <c r="Q11" s="8">
        <v>26277</v>
      </c>
      <c r="R11" s="8">
        <v>26550</v>
      </c>
      <c r="S11" s="8">
        <v>29968</v>
      </c>
      <c r="T11" s="9">
        <v>30708</v>
      </c>
    </row>
    <row r="12" spans="2:20" x14ac:dyDescent="0.25">
      <c r="B12" s="7" t="s">
        <v>19</v>
      </c>
      <c r="C12" s="8">
        <v>1270</v>
      </c>
      <c r="D12" s="8">
        <v>1728</v>
      </c>
      <c r="E12" s="8">
        <v>1449</v>
      </c>
      <c r="F12" s="8">
        <v>1594</v>
      </c>
      <c r="G12" s="8">
        <v>1741</v>
      </c>
      <c r="H12" s="8">
        <v>2249</v>
      </c>
      <c r="I12" s="8">
        <v>2954</v>
      </c>
      <c r="J12" s="8">
        <v>3577</v>
      </c>
      <c r="K12" s="8">
        <v>4482</v>
      </c>
      <c r="L12" s="8">
        <v>5180</v>
      </c>
      <c r="M12" s="8">
        <v>5645</v>
      </c>
      <c r="N12" s="8">
        <v>6247</v>
      </c>
      <c r="O12" s="8">
        <v>7349</v>
      </c>
      <c r="P12" s="8">
        <v>7659</v>
      </c>
      <c r="Q12" s="8">
        <v>8154</v>
      </c>
      <c r="R12" s="8">
        <v>8682</v>
      </c>
      <c r="S12" s="8">
        <v>9839</v>
      </c>
      <c r="T12" s="9">
        <v>10262</v>
      </c>
    </row>
    <row r="13" spans="2:20" x14ac:dyDescent="0.25">
      <c r="B13" s="7" t="s">
        <v>20</v>
      </c>
      <c r="C13" s="8">
        <v>604</v>
      </c>
      <c r="D13" s="8">
        <v>759</v>
      </c>
      <c r="E13" s="8">
        <v>638</v>
      </c>
      <c r="F13" s="8">
        <v>646</v>
      </c>
      <c r="G13" s="8">
        <v>697</v>
      </c>
      <c r="H13" s="8">
        <v>869</v>
      </c>
      <c r="I13" s="8">
        <v>1091</v>
      </c>
      <c r="J13" s="8">
        <v>1392</v>
      </c>
      <c r="K13" s="8">
        <v>1839</v>
      </c>
      <c r="L13" s="8">
        <v>2057</v>
      </c>
      <c r="M13" s="8">
        <v>2417</v>
      </c>
      <c r="N13" s="8">
        <v>2591</v>
      </c>
      <c r="O13" s="8">
        <v>2755</v>
      </c>
      <c r="P13" s="8">
        <v>2990</v>
      </c>
      <c r="Q13" s="8">
        <v>3151</v>
      </c>
      <c r="R13" s="8">
        <v>3119</v>
      </c>
      <c r="S13" s="8">
        <v>3323</v>
      </c>
      <c r="T13" s="9">
        <v>2977</v>
      </c>
    </row>
    <row r="14" spans="2:20" x14ac:dyDescent="0.25">
      <c r="B14" s="7" t="s">
        <v>21</v>
      </c>
      <c r="C14" s="8">
        <v>972</v>
      </c>
      <c r="D14" s="8">
        <v>1381</v>
      </c>
      <c r="E14" s="8">
        <v>1290</v>
      </c>
      <c r="F14" s="8">
        <v>1515</v>
      </c>
      <c r="G14" s="8">
        <f>(1860+110)</f>
        <v>1970</v>
      </c>
      <c r="H14" s="8">
        <f>(1978+356)</f>
        <v>2334</v>
      </c>
      <c r="I14" s="8">
        <v>2972</v>
      </c>
      <c r="J14" s="8">
        <v>4127</v>
      </c>
      <c r="K14" s="8">
        <v>4846</v>
      </c>
      <c r="L14" s="8">
        <v>5892</v>
      </c>
      <c r="M14" s="8">
        <v>5887</v>
      </c>
      <c r="N14" s="8">
        <v>6306</v>
      </c>
      <c r="O14" s="8">
        <v>8055</v>
      </c>
      <c r="P14" s="8">
        <v>10682</v>
      </c>
      <c r="Q14" s="8">
        <v>9530</v>
      </c>
      <c r="R14" s="8">
        <v>8241</v>
      </c>
      <c r="S14" s="8">
        <v>12229</v>
      </c>
      <c r="T14" s="9">
        <v>10383</v>
      </c>
    </row>
    <row r="15" spans="2:20" x14ac:dyDescent="0.25">
      <c r="B15" s="7" t="s">
        <v>22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>
        <v>111</v>
      </c>
      <c r="P15" s="8">
        <v>190</v>
      </c>
      <c r="Q15" s="8">
        <v>198</v>
      </c>
      <c r="R15" s="8">
        <v>121</v>
      </c>
      <c r="S15" s="8">
        <v>184</v>
      </c>
      <c r="T15" s="9">
        <v>221</v>
      </c>
    </row>
    <row r="16" spans="2:20" x14ac:dyDescent="0.25">
      <c r="B16" s="7" t="s">
        <v>23</v>
      </c>
      <c r="C16" s="8">
        <v>64</v>
      </c>
      <c r="D16" s="8">
        <v>96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/>
    </row>
    <row r="17" spans="2:20" x14ac:dyDescent="0.25">
      <c r="B17" s="7" t="s">
        <v>24</v>
      </c>
      <c r="C17" s="8"/>
      <c r="D17" s="8"/>
      <c r="E17" s="8"/>
      <c r="F17" s="8"/>
      <c r="G17" s="8"/>
      <c r="H17" s="8"/>
      <c r="I17" s="8"/>
      <c r="J17" s="8">
        <v>4335</v>
      </c>
      <c r="K17" s="8">
        <v>4290</v>
      </c>
      <c r="L17" s="8">
        <v>6464</v>
      </c>
      <c r="M17" s="8">
        <v>1322</v>
      </c>
      <c r="N17" s="8">
        <v>485</v>
      </c>
      <c r="O17" s="8">
        <v>513</v>
      </c>
      <c r="P17" s="8">
        <v>512</v>
      </c>
      <c r="Q17" s="8">
        <v>430</v>
      </c>
      <c r="R17" s="8">
        <v>0</v>
      </c>
      <c r="S17" s="8">
        <v>0</v>
      </c>
      <c r="T17" s="9">
        <v>0</v>
      </c>
    </row>
    <row r="18" spans="2:20" x14ac:dyDescent="0.25">
      <c r="B18" s="7" t="s">
        <v>25</v>
      </c>
      <c r="C18" s="8"/>
      <c r="D18" s="8"/>
      <c r="E18" s="8"/>
      <c r="F18" s="8"/>
      <c r="G18" s="8"/>
      <c r="H18" s="8"/>
      <c r="I18" s="8">
        <v>-108</v>
      </c>
      <c r="J18" s="8">
        <v>-110</v>
      </c>
      <c r="K18" s="8"/>
      <c r="L18" s="8"/>
      <c r="M18" s="8">
        <v>-28</v>
      </c>
      <c r="N18" s="8"/>
      <c r="O18" s="8">
        <v>-367</v>
      </c>
      <c r="P18" s="8">
        <v>-717</v>
      </c>
      <c r="Q18" s="8">
        <v>-2172</v>
      </c>
      <c r="R18" s="8">
        <v>-3393</v>
      </c>
      <c r="S18" s="8">
        <v>-5683</v>
      </c>
      <c r="T18" s="9">
        <v>-3991</v>
      </c>
    </row>
    <row r="19" spans="2:20" x14ac:dyDescent="0.25">
      <c r="B19" s="10" t="s">
        <v>26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8">
        <v>-597</v>
      </c>
      <c r="O19" s="8">
        <v>-1472</v>
      </c>
      <c r="P19" s="8">
        <v>-3196</v>
      </c>
      <c r="Q19" s="8">
        <v>-3277</v>
      </c>
      <c r="R19" s="87">
        <f>-8914+2472</f>
        <v>-6442</v>
      </c>
      <c r="S19" s="87">
        <f>-10190+4083</f>
        <v>-6107</v>
      </c>
      <c r="T19" s="77">
        <f>-12113+5935</f>
        <v>-6178</v>
      </c>
    </row>
    <row r="20" spans="2:20" ht="14.45" customHeight="1" thickBot="1" x14ac:dyDescent="0.3">
      <c r="B20" s="12" t="s">
        <v>27</v>
      </c>
      <c r="C20" s="13">
        <f t="shared" ref="C20:L20" si="0">SUM(C7:C19)</f>
        <v>31618</v>
      </c>
      <c r="D20" s="13">
        <f t="shared" si="0"/>
        <v>41223</v>
      </c>
      <c r="E20" s="13">
        <f t="shared" si="0"/>
        <v>35361</v>
      </c>
      <c r="F20" s="13">
        <f t="shared" si="0"/>
        <v>39389</v>
      </c>
      <c r="G20" s="13">
        <f t="shared" si="0"/>
        <v>43970</v>
      </c>
      <c r="H20" s="13">
        <f t="shared" si="0"/>
        <v>53641</v>
      </c>
      <c r="I20" s="13">
        <f t="shared" si="0"/>
        <v>69834</v>
      </c>
      <c r="J20" s="13">
        <f t="shared" si="0"/>
        <v>94710</v>
      </c>
      <c r="K20" s="13">
        <f t="shared" si="0"/>
        <v>112999</v>
      </c>
      <c r="L20" s="13">
        <f t="shared" si="0"/>
        <v>126663</v>
      </c>
      <c r="M20" s="13">
        <f t="shared" ref="M20:P20" si="1">SUM(M7:M19)</f>
        <v>136869</v>
      </c>
      <c r="N20" s="13">
        <f t="shared" si="1"/>
        <v>146268</v>
      </c>
      <c r="O20" s="13">
        <f t="shared" si="1"/>
        <v>161688</v>
      </c>
      <c r="P20" s="13">
        <f t="shared" si="1"/>
        <v>175094</v>
      </c>
      <c r="Q20" s="13">
        <f>SUM(Q7:Q19)</f>
        <v>175041</v>
      </c>
      <c r="R20" s="13">
        <f>SUM(R7:R19)</f>
        <v>177312</v>
      </c>
      <c r="S20" s="13">
        <f>SUM(S7:S19)</f>
        <v>197307</v>
      </c>
      <c r="T20" s="78">
        <f>SUM(T7:T19)</f>
        <v>202643</v>
      </c>
    </row>
    <row r="21" spans="2:20" ht="11.1" customHeight="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21"/>
      <c r="R21" s="46"/>
      <c r="T21" s="11"/>
    </row>
    <row r="22" spans="2:20" hidden="1" x14ac:dyDescent="0.25">
      <c r="B22" s="97" t="s">
        <v>28</v>
      </c>
      <c r="C22" s="16">
        <v>1274.6623229306065</v>
      </c>
      <c r="D22" s="16">
        <v>1925.3809923486249</v>
      </c>
      <c r="E22" s="16">
        <v>1825.7767537979275</v>
      </c>
      <c r="F22" s="16">
        <v>2669.8830002201826</v>
      </c>
      <c r="G22" s="16">
        <v>2666.7632469</v>
      </c>
      <c r="H22" s="16">
        <v>2352.5614819200005</v>
      </c>
      <c r="I22" s="16">
        <v>2072.0167459099998</v>
      </c>
      <c r="J22" s="16">
        <v>2273.3274132199999</v>
      </c>
      <c r="K22" s="16">
        <v>2335.1373606299999</v>
      </c>
      <c r="L22" s="16">
        <v>2374.6081306900001</v>
      </c>
      <c r="M22" s="16">
        <v>2802.1464921899997</v>
      </c>
      <c r="N22" s="16">
        <v>2815.0528497339697</v>
      </c>
      <c r="O22" s="16">
        <v>2874.8480348916996</v>
      </c>
      <c r="P22" s="16">
        <v>3071.9374705909972</v>
      </c>
      <c r="Q22" s="16">
        <v>3338.3752541225904</v>
      </c>
      <c r="R22" s="16">
        <v>3493.7471291499996</v>
      </c>
      <c r="S22" s="16">
        <v>3337.8578883599998</v>
      </c>
      <c r="T22" s="17">
        <v>3655.6290793600001</v>
      </c>
    </row>
    <row r="23" spans="2:20" hidden="1" x14ac:dyDescent="0.25">
      <c r="B23" s="7" t="s">
        <v>29</v>
      </c>
      <c r="C23" s="8">
        <f>C10-C22</f>
        <v>6330.337677069394</v>
      </c>
      <c r="D23" s="8">
        <f t="shared" ref="D23:O23" si="2">D10-D22</f>
        <v>8082.6190076513749</v>
      </c>
      <c r="E23" s="8">
        <f t="shared" si="2"/>
        <v>6526.2232462020729</v>
      </c>
      <c r="F23" s="8">
        <f t="shared" si="2"/>
        <v>6908.116999779817</v>
      </c>
      <c r="G23" s="8">
        <f t="shared" si="2"/>
        <v>7962.2367531</v>
      </c>
      <c r="H23" s="8">
        <f t="shared" si="2"/>
        <v>9534.43851808</v>
      </c>
      <c r="I23" s="8">
        <f t="shared" si="2"/>
        <v>13016.983254090001</v>
      </c>
      <c r="J23" s="8">
        <f t="shared" si="2"/>
        <v>18195.672586780001</v>
      </c>
      <c r="K23" s="8">
        <f t="shared" si="2"/>
        <v>21186.86263937</v>
      </c>
      <c r="L23" s="8">
        <f t="shared" si="2"/>
        <v>21168.391869309999</v>
      </c>
      <c r="M23" s="8">
        <f t="shared" si="2"/>
        <v>25502.853507809999</v>
      </c>
      <c r="N23" s="8">
        <f t="shared" si="2"/>
        <v>27561.947150266031</v>
      </c>
      <c r="O23" s="8">
        <f t="shared" si="2"/>
        <v>28537.1519651083</v>
      </c>
      <c r="P23" s="8">
        <f>P10-P22</f>
        <v>29629.062529409002</v>
      </c>
      <c r="Q23" s="8">
        <f t="shared" ref="Q23:R23" si="3">Q10-Q22</f>
        <v>30166.624745877409</v>
      </c>
      <c r="R23" s="8">
        <f t="shared" si="3"/>
        <v>32553.252870849999</v>
      </c>
      <c r="S23" s="8">
        <f t="shared" ref="S23:T23" si="4">S10-S22</f>
        <v>34424.142111640002</v>
      </c>
      <c r="T23" s="9">
        <f t="shared" si="4"/>
        <v>33149.370920640002</v>
      </c>
    </row>
    <row r="24" spans="2:20" hidden="1" x14ac:dyDescent="0.25">
      <c r="B24" s="7" t="s">
        <v>30</v>
      </c>
      <c r="C24" s="8"/>
      <c r="D24" s="8"/>
      <c r="E24" s="8"/>
      <c r="F24" s="8"/>
      <c r="G24" s="8"/>
      <c r="H24" s="8"/>
      <c r="I24" s="8"/>
      <c r="J24" s="8">
        <f t="shared" ref="J24:O24" si="5">J35</f>
        <v>491.35482314000006</v>
      </c>
      <c r="K24" s="8">
        <f t="shared" si="5"/>
        <v>483.13771797999993</v>
      </c>
      <c r="L24" s="8">
        <f t="shared" si="5"/>
        <v>480.72726331999996</v>
      </c>
      <c r="M24" s="8">
        <f t="shared" si="5"/>
        <v>950.11900099597688</v>
      </c>
      <c r="N24" s="8">
        <f t="shared" si="5"/>
        <v>893.11883174141462</v>
      </c>
      <c r="O24" s="8">
        <f t="shared" si="5"/>
        <v>946.14390111825878</v>
      </c>
      <c r="P24" s="8">
        <f>P35</f>
        <v>1020.4315814139582</v>
      </c>
      <c r="Q24" s="8">
        <f>Q35</f>
        <v>1031.5222684694413</v>
      </c>
      <c r="R24" s="8">
        <f>R35</f>
        <v>885.13054948486626</v>
      </c>
      <c r="S24" s="8">
        <f>S35</f>
        <v>923.4661060542312</v>
      </c>
      <c r="T24" s="9">
        <f>T35</f>
        <v>857.13704462389842</v>
      </c>
    </row>
    <row r="25" spans="2:20" ht="15.75" hidden="1" thickBot="1" x14ac:dyDescent="0.3">
      <c r="B25" s="18" t="s">
        <v>31</v>
      </c>
      <c r="C25" s="19">
        <f t="shared" ref="C25:I25" si="6">C20-C22-C14-C24</f>
        <v>29371.337677069394</v>
      </c>
      <c r="D25" s="19">
        <f t="shared" si="6"/>
        <v>37916.619007651374</v>
      </c>
      <c r="E25" s="19">
        <f t="shared" si="6"/>
        <v>32245.223246202069</v>
      </c>
      <c r="F25" s="19">
        <f t="shared" si="6"/>
        <v>35204.116999779821</v>
      </c>
      <c r="G25" s="19">
        <f t="shared" si="6"/>
        <v>39333.236753099998</v>
      </c>
      <c r="H25" s="19">
        <f t="shared" si="6"/>
        <v>48954.438518080002</v>
      </c>
      <c r="I25" s="19">
        <f t="shared" si="6"/>
        <v>64789.983254089995</v>
      </c>
      <c r="J25" s="19">
        <f>J20-J22-J14-J24</f>
        <v>87818.317763639992</v>
      </c>
      <c r="K25" s="19">
        <f>K20-K22-K14-K24</f>
        <v>105334.72492138999</v>
      </c>
      <c r="L25" s="19">
        <f>L20-L22-L14-L24</f>
        <v>117915.66460598999</v>
      </c>
      <c r="M25" s="19">
        <f t="shared" ref="M25:O25" si="7">M20-M22-M14-M24</f>
        <v>127229.73450681403</v>
      </c>
      <c r="N25" s="19">
        <f t="shared" si="7"/>
        <v>136253.82831852461</v>
      </c>
      <c r="O25" s="19">
        <f t="shared" si="7"/>
        <v>149812.00806399004</v>
      </c>
      <c r="P25" s="19">
        <f t="shared" ref="P25:Q25" si="8">P20-P22-P14-P24</f>
        <v>160319.63094799506</v>
      </c>
      <c r="Q25" s="19">
        <f t="shared" si="8"/>
        <v>161141.10247740796</v>
      </c>
      <c r="R25" s="19">
        <f>R20-R22-R14-R24</f>
        <v>164692.12232136514</v>
      </c>
      <c r="S25" s="19">
        <f>S20-S22-S14-S24</f>
        <v>180816.67600558576</v>
      </c>
      <c r="T25" s="20">
        <f>T20-T22-T14-T24</f>
        <v>187747.23387601611</v>
      </c>
    </row>
    <row r="26" spans="2:20" ht="6" hidden="1" customHeight="1" x14ac:dyDescent="0.25">
      <c r="B26" s="21"/>
      <c r="C26" s="8"/>
      <c r="D26" s="8"/>
      <c r="E26" s="8"/>
      <c r="F26" s="8"/>
      <c r="G26" s="8"/>
      <c r="H26" s="8"/>
      <c r="I26" s="8"/>
      <c r="J26" s="22"/>
      <c r="K26" s="8"/>
      <c r="L26" s="8"/>
      <c r="M26" s="8"/>
      <c r="N26" s="8"/>
      <c r="O26" s="8"/>
      <c r="P26" s="8"/>
      <c r="R26" s="46"/>
      <c r="T26" s="11"/>
    </row>
    <row r="27" spans="2:20" ht="15.75" hidden="1" thickBot="1" x14ac:dyDescent="0.3">
      <c r="B27" s="23" t="s">
        <v>32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R27" s="46"/>
      <c r="T27" s="11"/>
    </row>
    <row r="28" spans="2:20" hidden="1" x14ac:dyDescent="0.25">
      <c r="B28" s="24" t="s">
        <v>33</v>
      </c>
      <c r="C28" s="16"/>
      <c r="D28" s="16"/>
      <c r="E28" s="16"/>
      <c r="F28" s="16"/>
      <c r="G28" s="16"/>
      <c r="H28" s="16"/>
      <c r="I28" s="16"/>
      <c r="J28" s="25">
        <f>'Environmental levy'!D4</f>
        <v>2</v>
      </c>
      <c r="K28" s="25">
        <f>'Environmental levy'!E4</f>
        <v>2</v>
      </c>
      <c r="L28" s="25">
        <f>'Environmental levy'!F4</f>
        <v>2</v>
      </c>
      <c r="M28" s="25">
        <f>'Environmental levy'!G4</f>
        <v>4.0246857161154637</v>
      </c>
      <c r="N28" s="25">
        <f>'Environmental levy'!H4</f>
        <v>4.078832722970132</v>
      </c>
      <c r="O28" s="25">
        <f>'Environmental levy'!I4</f>
        <v>4.087123464150932</v>
      </c>
      <c r="P28" s="25">
        <f>'Environmental levy'!J4</f>
        <v>4.1075023894460418</v>
      </c>
      <c r="Q28" s="25">
        <f>'Environmental levy'!K4</f>
        <v>4.1302963419397356</v>
      </c>
      <c r="R28" s="25">
        <f>'Environmental levy'!L4</f>
        <v>3.9830999999999999</v>
      </c>
      <c r="S28" s="25">
        <f>'Environmental levy'!M4</f>
        <v>3.7004000000000001</v>
      </c>
      <c r="T28" s="26">
        <f>'Environmental levy'!N4</f>
        <v>3.6899000000000002</v>
      </c>
    </row>
    <row r="29" spans="2:20" hidden="1" x14ac:dyDescent="0.25">
      <c r="B29" s="27" t="s">
        <v>34</v>
      </c>
      <c r="C29" s="8"/>
      <c r="D29" s="8"/>
      <c r="E29" s="8"/>
      <c r="F29" s="8"/>
      <c r="G29" s="8"/>
      <c r="H29" s="8"/>
      <c r="I29" s="8"/>
      <c r="J29" s="28">
        <f>'Environmental levy'!D5</f>
        <v>0.23366371689606194</v>
      </c>
      <c r="K29" s="28">
        <f>'Environmental levy'!E5</f>
        <v>0.21468703912978282</v>
      </c>
      <c r="L29" s="28">
        <f>'Environmental levy'!F5</f>
        <v>0.20861564972130148</v>
      </c>
      <c r="M29" s="28">
        <f>'Environmental levy'!G5</f>
        <v>0.52468571611546366</v>
      </c>
      <c r="N29" s="28">
        <f>'Environmental levy'!H5</f>
        <v>0.578832722970132</v>
      </c>
      <c r="O29" s="28">
        <f>'Environmental levy'!I5</f>
        <v>0.58712346415093197</v>
      </c>
      <c r="P29" s="28">
        <f>'Environmental levy'!J5</f>
        <v>0.60750238944604185</v>
      </c>
      <c r="Q29" s="28">
        <f>'Environmental levy'!K5</f>
        <v>0.6302963419397356</v>
      </c>
      <c r="R29" s="28">
        <f>'Environmental levy'!L5</f>
        <v>0</v>
      </c>
      <c r="S29" s="28">
        <f>'Environmental levy'!M5</f>
        <v>0</v>
      </c>
      <c r="T29" s="29">
        <f>'Environmental levy'!N5</f>
        <v>0</v>
      </c>
    </row>
    <row r="30" spans="2:20" ht="15.75" hidden="1" thickBot="1" x14ac:dyDescent="0.3">
      <c r="B30" s="30" t="s">
        <v>35</v>
      </c>
      <c r="C30" s="19"/>
      <c r="D30" s="19"/>
      <c r="E30" s="19"/>
      <c r="F30" s="19"/>
      <c r="G30" s="19"/>
      <c r="H30" s="19"/>
      <c r="I30" s="19"/>
      <c r="J30" s="31">
        <f>'Environmental levy'!D6</f>
        <v>2</v>
      </c>
      <c r="K30" s="31">
        <f>'Environmental levy'!E6</f>
        <v>2</v>
      </c>
      <c r="L30" s="31">
        <f>'Environmental levy'!F6</f>
        <v>2</v>
      </c>
      <c r="M30" s="32">
        <f>'Environmental levy'!G6</f>
        <v>3.5</v>
      </c>
      <c r="N30" s="32">
        <f>'Environmental levy'!H6</f>
        <v>3.5</v>
      </c>
      <c r="O30" s="32">
        <f>'Environmental levy'!I6</f>
        <v>3.5</v>
      </c>
      <c r="P30" s="32">
        <f>'Environmental levy'!J6</f>
        <v>3.5</v>
      </c>
      <c r="Q30" s="32">
        <f>'Environmental levy'!K6</f>
        <v>3.5</v>
      </c>
      <c r="R30" s="96">
        <f>'Environmental levy'!L6</f>
        <v>3.9830999999999999</v>
      </c>
      <c r="S30" s="96">
        <f>'Environmental levy'!M6</f>
        <v>3.7004000000000001</v>
      </c>
      <c r="T30" s="80">
        <f>'Environmental levy'!N6</f>
        <v>3.6899000000000002</v>
      </c>
    </row>
    <row r="31" spans="2:20" ht="4.5" hidden="1" customHeight="1" x14ac:dyDescent="0.25">
      <c r="B31"/>
      <c r="C31" s="8"/>
      <c r="D31" s="8"/>
      <c r="E31" s="8"/>
      <c r="F31" s="8"/>
      <c r="G31" s="8"/>
      <c r="H31" s="8"/>
      <c r="I31" s="8"/>
      <c r="J31"/>
      <c r="K31"/>
      <c r="L31"/>
      <c r="M31"/>
      <c r="N31"/>
      <c r="O31"/>
      <c r="P31" s="75"/>
      <c r="R31" s="46"/>
      <c r="T31" s="11"/>
    </row>
    <row r="32" spans="2:20" ht="15.75" hidden="1" thickBot="1" x14ac:dyDescent="0.3">
      <c r="B32" s="23" t="s">
        <v>36</v>
      </c>
      <c r="C32" s="8"/>
      <c r="D32" s="8"/>
      <c r="E32" s="8"/>
      <c r="F32" s="8"/>
      <c r="G32" s="8"/>
      <c r="H32" s="8"/>
      <c r="I32" s="8"/>
      <c r="M32"/>
      <c r="N32"/>
      <c r="O32"/>
      <c r="P32" s="75"/>
      <c r="R32" s="46"/>
      <c r="T32" s="11"/>
    </row>
    <row r="33" spans="2:20" hidden="1" x14ac:dyDescent="0.25">
      <c r="B33" s="33" t="s">
        <v>21</v>
      </c>
      <c r="C33" s="16"/>
      <c r="D33" s="16"/>
      <c r="E33" s="16"/>
      <c r="F33" s="16"/>
      <c r="G33" s="16"/>
      <c r="H33" s="16"/>
      <c r="I33" s="16"/>
      <c r="J33" s="16">
        <f>J46*J28/100</f>
        <v>265.92</v>
      </c>
      <c r="K33" s="16">
        <f t="shared" ref="K33:O33" si="9">K46*K28/100</f>
        <v>263.89999999999998</v>
      </c>
      <c r="L33" s="16">
        <f t="shared" si="9"/>
        <v>275.82</v>
      </c>
      <c r="M33" s="16">
        <f t="shared" si="9"/>
        <v>498.17559794077204</v>
      </c>
      <c r="N33" s="16">
        <f t="shared" si="9"/>
        <v>489.45992675641583</v>
      </c>
      <c r="O33" s="16">
        <f t="shared" si="9"/>
        <v>550.33117444792299</v>
      </c>
      <c r="P33" s="16">
        <f>P46*P28/100</f>
        <v>619.94533563909101</v>
      </c>
      <c r="Q33" s="16">
        <f>Q46*Q28/100</f>
        <v>630.61364548735878</v>
      </c>
      <c r="R33" s="16">
        <f>R46*R28/100</f>
        <v>496.33409099999994</v>
      </c>
      <c r="S33" s="16">
        <f>S46*S28/100</f>
        <v>562.05375600000002</v>
      </c>
      <c r="T33" s="17">
        <f>T46*T28/100</f>
        <v>498.025803</v>
      </c>
    </row>
    <row r="34" spans="2:20" hidden="1" x14ac:dyDescent="0.25">
      <c r="B34" s="27" t="s">
        <v>37</v>
      </c>
      <c r="C34" s="8"/>
      <c r="D34" s="8"/>
      <c r="E34" s="8"/>
      <c r="F34" s="8"/>
      <c r="G34" s="8"/>
      <c r="H34" s="8"/>
      <c r="I34" s="8"/>
      <c r="J34" s="8">
        <f>J50*J28/100</f>
        <v>225.43482314000005</v>
      </c>
      <c r="K34" s="8">
        <f t="shared" ref="K34:O34" si="10">K50*K28/100</f>
        <v>219.23771797999999</v>
      </c>
      <c r="L34" s="8">
        <f t="shared" si="10"/>
        <v>204.90726331999997</v>
      </c>
      <c r="M34" s="8">
        <f t="shared" si="10"/>
        <v>451.9434030552049</v>
      </c>
      <c r="N34" s="8">
        <f t="shared" si="10"/>
        <v>403.6589049849988</v>
      </c>
      <c r="O34" s="8">
        <f t="shared" si="10"/>
        <v>395.81272667033585</v>
      </c>
      <c r="P34" s="8">
        <f>P50*P28/100</f>
        <v>400.48624577486714</v>
      </c>
      <c r="Q34" s="8">
        <f>Q50*Q28/100</f>
        <v>400.90862298208248</v>
      </c>
      <c r="R34" s="8">
        <f>R50*R28/100</f>
        <v>388.79645848486632</v>
      </c>
      <c r="S34" s="8">
        <f>S50*S28/100</f>
        <v>361.41235005423118</v>
      </c>
      <c r="T34" s="9">
        <f>T50*T28/100</f>
        <v>359.11124162389837</v>
      </c>
    </row>
    <row r="35" spans="2:20" ht="15.75" hidden="1" thickBot="1" x14ac:dyDescent="0.3">
      <c r="B35" s="30" t="s">
        <v>38</v>
      </c>
      <c r="C35" s="34"/>
      <c r="D35" s="34"/>
      <c r="E35" s="34"/>
      <c r="F35" s="34"/>
      <c r="G35" s="34"/>
      <c r="H35" s="34"/>
      <c r="I35" s="34"/>
      <c r="J35" s="19">
        <f>SUM(J33:J34)</f>
        <v>491.35482314000006</v>
      </c>
      <c r="K35" s="19">
        <f t="shared" ref="K35:O35" si="11">SUM(K33:K34)</f>
        <v>483.13771797999993</v>
      </c>
      <c r="L35" s="19">
        <f t="shared" si="11"/>
        <v>480.72726331999996</v>
      </c>
      <c r="M35" s="19">
        <f t="shared" si="11"/>
        <v>950.11900099597688</v>
      </c>
      <c r="N35" s="19">
        <f t="shared" si="11"/>
        <v>893.11883174141462</v>
      </c>
      <c r="O35" s="19">
        <f t="shared" si="11"/>
        <v>946.14390111825878</v>
      </c>
      <c r="P35" s="19">
        <f t="shared" ref="P35:Q35" si="12">SUM(P33:P34)</f>
        <v>1020.4315814139582</v>
      </c>
      <c r="Q35" s="19">
        <f t="shared" si="12"/>
        <v>1031.5222684694413</v>
      </c>
      <c r="R35" s="19">
        <f>SUM(R33:R34)</f>
        <v>885.13054948486626</v>
      </c>
      <c r="S35" s="19">
        <f>SUM(S33:S34)</f>
        <v>923.4661060542312</v>
      </c>
      <c r="T35" s="20">
        <f>SUM(T33:T34)</f>
        <v>857.13704462389842</v>
      </c>
    </row>
    <row r="36" spans="2:20" ht="4.5" customHeight="1" x14ac:dyDescent="0.25">
      <c r="B3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21"/>
      <c r="R36" s="46"/>
      <c r="T36" s="11"/>
    </row>
    <row r="37" spans="2:20" x14ac:dyDescent="0.25">
      <c r="B37" s="106" t="s">
        <v>39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5"/>
      <c r="R37" s="5"/>
      <c r="S37" s="5"/>
      <c r="T37" s="6"/>
    </row>
    <row r="38" spans="2:20" x14ac:dyDescent="0.25">
      <c r="B38" s="35"/>
      <c r="C38" s="4">
        <v>2003</v>
      </c>
      <c r="D38" s="5" t="s">
        <v>2</v>
      </c>
      <c r="E38" s="5" t="s">
        <v>3</v>
      </c>
      <c r="F38" s="5" t="s">
        <v>4</v>
      </c>
      <c r="G38" s="5" t="s">
        <v>5</v>
      </c>
      <c r="H38" s="5" t="s">
        <v>6</v>
      </c>
      <c r="I38" s="5" t="s">
        <v>7</v>
      </c>
      <c r="J38" s="5" t="s">
        <v>8</v>
      </c>
      <c r="K38" s="5" t="s">
        <v>9</v>
      </c>
      <c r="L38" s="5" t="s">
        <v>10</v>
      </c>
      <c r="M38" s="5" t="s">
        <v>11</v>
      </c>
      <c r="N38" s="5" t="s">
        <v>12</v>
      </c>
      <c r="O38" s="5" t="s">
        <v>13</v>
      </c>
      <c r="P38" s="5" t="s">
        <v>57</v>
      </c>
      <c r="Q38" s="5" t="s">
        <v>58</v>
      </c>
      <c r="R38" s="5" t="s">
        <v>59</v>
      </c>
      <c r="S38" s="5" t="s">
        <v>60</v>
      </c>
      <c r="T38" s="6" t="s">
        <v>62</v>
      </c>
    </row>
    <row r="39" spans="2:20" x14ac:dyDescent="0.25">
      <c r="B39" s="7" t="s">
        <v>40</v>
      </c>
      <c r="C39" s="21">
        <v>76825</v>
      </c>
      <c r="D39" s="21">
        <v>99661</v>
      </c>
      <c r="E39" s="21">
        <v>82108</v>
      </c>
      <c r="F39" s="21">
        <v>86908</v>
      </c>
      <c r="G39" s="21">
        <v>89941</v>
      </c>
      <c r="H39" s="21">
        <v>88345</v>
      </c>
      <c r="I39" s="21">
        <v>90712</v>
      </c>
      <c r="J39" s="21">
        <v>91564</v>
      </c>
      <c r="K39" s="21">
        <v>92140</v>
      </c>
      <c r="L39" s="21">
        <v>91386</v>
      </c>
      <c r="M39" s="21">
        <v>91262</v>
      </c>
      <c r="N39" s="21">
        <v>91090</v>
      </c>
      <c r="O39" s="21">
        <v>89591</v>
      </c>
      <c r="P39" s="21">
        <v>89718</v>
      </c>
      <c r="Q39" s="21">
        <v>87133</v>
      </c>
      <c r="R39" s="21">
        <v>87236</v>
      </c>
      <c r="S39" s="21">
        <v>85984</v>
      </c>
      <c r="T39" s="36">
        <v>82446</v>
      </c>
    </row>
    <row r="40" spans="2:20" x14ac:dyDescent="0.25">
      <c r="B40" s="7" t="s">
        <v>15</v>
      </c>
      <c r="C40" s="21">
        <v>8015</v>
      </c>
      <c r="D40" s="21">
        <v>10146</v>
      </c>
      <c r="E40" s="21">
        <v>8904</v>
      </c>
      <c r="F40" s="21">
        <v>9736</v>
      </c>
      <c r="G40" s="21">
        <v>10423</v>
      </c>
      <c r="H40" s="21">
        <v>10392</v>
      </c>
      <c r="I40" s="21">
        <v>10350</v>
      </c>
      <c r="J40" s="21">
        <v>10539</v>
      </c>
      <c r="K40" s="21">
        <v>10522</v>
      </c>
      <c r="L40" s="21">
        <v>10390</v>
      </c>
      <c r="M40" s="21">
        <v>11017</v>
      </c>
      <c r="N40" s="21">
        <v>11586</v>
      </c>
      <c r="O40" s="21">
        <v>11917</v>
      </c>
      <c r="P40" s="21">
        <v>11863</v>
      </c>
      <c r="Q40" s="21">
        <v>12302</v>
      </c>
      <c r="R40" s="21">
        <v>11748</v>
      </c>
      <c r="S40" s="21">
        <v>11293</v>
      </c>
      <c r="T40" s="36">
        <v>10949</v>
      </c>
    </row>
    <row r="41" spans="2:20" x14ac:dyDescent="0.25">
      <c r="B41" s="7" t="s">
        <v>16</v>
      </c>
      <c r="C41" s="21">
        <v>6936</v>
      </c>
      <c r="D41" s="21">
        <v>8929</v>
      </c>
      <c r="E41" s="21">
        <v>7334</v>
      </c>
      <c r="F41" s="21">
        <v>7842</v>
      </c>
      <c r="G41" s="21">
        <v>8373</v>
      </c>
      <c r="H41" s="21">
        <v>8642</v>
      </c>
      <c r="I41" s="21">
        <v>8889</v>
      </c>
      <c r="J41" s="21">
        <v>9020</v>
      </c>
      <c r="K41" s="21">
        <v>9270</v>
      </c>
      <c r="L41" s="21">
        <v>9519</v>
      </c>
      <c r="M41" s="21">
        <v>9605</v>
      </c>
      <c r="N41" s="21">
        <v>9644</v>
      </c>
      <c r="O41" s="21">
        <v>10150</v>
      </c>
      <c r="P41" s="21">
        <v>10339</v>
      </c>
      <c r="Q41" s="21">
        <v>10539</v>
      </c>
      <c r="R41" s="21">
        <v>10558</v>
      </c>
      <c r="S41" s="21">
        <v>10486</v>
      </c>
      <c r="T41" s="36">
        <v>9696</v>
      </c>
    </row>
    <row r="42" spans="2:20" x14ac:dyDescent="0.25">
      <c r="B42" s="7" t="s">
        <v>17</v>
      </c>
      <c r="C42" s="21">
        <v>53715</v>
      </c>
      <c r="D42" s="21">
        <v>71629</v>
      </c>
      <c r="E42" s="21">
        <v>57068</v>
      </c>
      <c r="F42" s="21">
        <v>59823</v>
      </c>
      <c r="G42" s="21">
        <v>61510</v>
      </c>
      <c r="H42" s="21">
        <v>54815</v>
      </c>
      <c r="I42" s="21">
        <v>55816</v>
      </c>
      <c r="J42" s="21">
        <v>59611</v>
      </c>
      <c r="K42" s="21">
        <v>58632</v>
      </c>
      <c r="L42" s="21">
        <v>51675</v>
      </c>
      <c r="M42" s="21">
        <v>54658</v>
      </c>
      <c r="N42" s="21">
        <v>53467</v>
      </c>
      <c r="O42" s="21">
        <v>50150</v>
      </c>
      <c r="P42" s="21">
        <v>48295</v>
      </c>
      <c r="Q42" s="21">
        <v>47854</v>
      </c>
      <c r="R42" s="21">
        <v>48717</v>
      </c>
      <c r="S42" s="21">
        <v>45610</v>
      </c>
      <c r="T42" s="36">
        <v>40881</v>
      </c>
    </row>
    <row r="43" spans="2:20" x14ac:dyDescent="0.25">
      <c r="B43" s="7" t="s">
        <v>18</v>
      </c>
      <c r="C43" s="21">
        <v>33372</v>
      </c>
      <c r="D43" s="21">
        <v>40557</v>
      </c>
      <c r="E43" s="21">
        <v>31825</v>
      </c>
      <c r="F43" s="21">
        <v>32421</v>
      </c>
      <c r="G43" s="21">
        <v>32373</v>
      </c>
      <c r="H43" s="21">
        <v>32177</v>
      </c>
      <c r="I43" s="21">
        <v>31733</v>
      </c>
      <c r="J43" s="21">
        <v>32630</v>
      </c>
      <c r="K43" s="21">
        <v>32617</v>
      </c>
      <c r="L43" s="21">
        <v>31611</v>
      </c>
      <c r="M43" s="21">
        <v>30667</v>
      </c>
      <c r="N43" s="21">
        <v>29988</v>
      </c>
      <c r="O43" s="21">
        <v>30629</v>
      </c>
      <c r="P43" s="21">
        <v>30559</v>
      </c>
      <c r="Q43" s="21">
        <v>30235</v>
      </c>
      <c r="R43" s="21">
        <v>28972</v>
      </c>
      <c r="S43" s="21">
        <v>28703</v>
      </c>
      <c r="T43" s="36">
        <v>26991</v>
      </c>
    </row>
    <row r="44" spans="2:20" x14ac:dyDescent="0.25">
      <c r="B44" s="7" t="s">
        <v>19</v>
      </c>
      <c r="C44" s="21">
        <v>4358</v>
      </c>
      <c r="D44" s="21">
        <v>5605</v>
      </c>
      <c r="E44" s="21">
        <v>4410</v>
      </c>
      <c r="F44" s="21">
        <v>4732</v>
      </c>
      <c r="G44" s="21">
        <v>4848</v>
      </c>
      <c r="H44" s="21">
        <v>4913</v>
      </c>
      <c r="I44" s="21">
        <v>5010</v>
      </c>
      <c r="J44" s="21">
        <v>4919</v>
      </c>
      <c r="K44" s="21">
        <v>5139</v>
      </c>
      <c r="L44" s="21">
        <v>5193</v>
      </c>
      <c r="M44" s="21">
        <v>5191</v>
      </c>
      <c r="N44" s="21">
        <v>5401</v>
      </c>
      <c r="O44" s="21">
        <v>5733</v>
      </c>
      <c r="P44" s="21">
        <v>5405</v>
      </c>
      <c r="Q44" s="21">
        <v>5711</v>
      </c>
      <c r="R44" s="21">
        <v>5796</v>
      </c>
      <c r="S44" s="21">
        <v>5770</v>
      </c>
      <c r="T44" s="36">
        <v>5461</v>
      </c>
    </row>
    <row r="45" spans="2:20" x14ac:dyDescent="0.25">
      <c r="B45" s="7" t="s">
        <v>20</v>
      </c>
      <c r="C45" s="21">
        <v>3182</v>
      </c>
      <c r="D45" s="21">
        <v>3918</v>
      </c>
      <c r="E45" s="21">
        <v>3150</v>
      </c>
      <c r="F45" s="21">
        <v>3069</v>
      </c>
      <c r="G45" s="21">
        <v>2990</v>
      </c>
      <c r="H45" s="21">
        <v>2918</v>
      </c>
      <c r="I45" s="21">
        <v>2854</v>
      </c>
      <c r="J45" s="21">
        <v>2867</v>
      </c>
      <c r="K45" s="21">
        <v>3270</v>
      </c>
      <c r="L45" s="21">
        <v>2996</v>
      </c>
      <c r="M45" s="21">
        <v>3125</v>
      </c>
      <c r="N45" s="21">
        <v>3098</v>
      </c>
      <c r="O45" s="21">
        <v>2852</v>
      </c>
      <c r="P45" s="21">
        <v>2849</v>
      </c>
      <c r="Q45" s="21">
        <v>3148</v>
      </c>
      <c r="R45" s="21">
        <v>2831</v>
      </c>
      <c r="S45" s="21">
        <v>2600</v>
      </c>
      <c r="T45" s="36">
        <v>1931</v>
      </c>
    </row>
    <row r="46" spans="2:20" x14ac:dyDescent="0.25">
      <c r="B46" s="7" t="s">
        <v>21</v>
      </c>
      <c r="C46" s="21">
        <v>10173</v>
      </c>
      <c r="D46" s="21">
        <v>16008</v>
      </c>
      <c r="E46" s="21">
        <v>13122</v>
      </c>
      <c r="F46" s="21">
        <v>13589</v>
      </c>
      <c r="G46" s="21">
        <f>(4553+9355)</f>
        <v>13908</v>
      </c>
      <c r="H46" s="21">
        <f>(3525+9123)</f>
        <v>12648</v>
      </c>
      <c r="I46" s="21">
        <v>13227</v>
      </c>
      <c r="J46" s="21">
        <v>13296</v>
      </c>
      <c r="K46" s="21">
        <v>13195</v>
      </c>
      <c r="L46" s="21">
        <v>13791</v>
      </c>
      <c r="M46" s="21">
        <v>12378</v>
      </c>
      <c r="N46" s="21">
        <v>12000</v>
      </c>
      <c r="O46" s="21">
        <v>13465</v>
      </c>
      <c r="P46" s="21">
        <v>15093</v>
      </c>
      <c r="Q46" s="21">
        <v>15268</v>
      </c>
      <c r="R46" s="21">
        <v>12461</v>
      </c>
      <c r="S46" s="21">
        <v>15189</v>
      </c>
      <c r="T46" s="36">
        <v>13497</v>
      </c>
    </row>
    <row r="47" spans="2:20" x14ac:dyDescent="0.25">
      <c r="B47" s="7" t="s">
        <v>23</v>
      </c>
      <c r="C47" s="21">
        <v>404</v>
      </c>
      <c r="D47" s="21">
        <v>506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36"/>
    </row>
    <row r="48" spans="2:20" ht="15.75" thickBot="1" x14ac:dyDescent="0.3">
      <c r="B48" s="12" t="s">
        <v>27</v>
      </c>
      <c r="C48" s="37">
        <f>SUM(C39:C47)</f>
        <v>196980</v>
      </c>
      <c r="D48" s="37">
        <f>SUM(D39:D47)</f>
        <v>256959</v>
      </c>
      <c r="E48" s="37">
        <f t="shared" ref="E48:F48" si="13">SUM(E39:E47)</f>
        <v>207921</v>
      </c>
      <c r="F48" s="37">
        <f t="shared" si="13"/>
        <v>218120</v>
      </c>
      <c r="G48" s="37">
        <f>SUM(G39:G47)</f>
        <v>224366</v>
      </c>
      <c r="H48" s="37">
        <f>SUM(H39:H47)</f>
        <v>214850</v>
      </c>
      <c r="I48" s="37">
        <f t="shared" ref="I48:O48" si="14">SUM(I39:I47)</f>
        <v>218591</v>
      </c>
      <c r="J48" s="37">
        <f t="shared" si="14"/>
        <v>224446</v>
      </c>
      <c r="K48" s="37">
        <f t="shared" si="14"/>
        <v>224785</v>
      </c>
      <c r="L48" s="37">
        <f t="shared" si="14"/>
        <v>216561</v>
      </c>
      <c r="M48" s="37">
        <f t="shared" si="14"/>
        <v>217903</v>
      </c>
      <c r="N48" s="37">
        <f t="shared" si="14"/>
        <v>216274</v>
      </c>
      <c r="O48" s="37">
        <f t="shared" si="14"/>
        <v>214487</v>
      </c>
      <c r="P48" s="37">
        <f>SUM(P39:P47)</f>
        <v>214121</v>
      </c>
      <c r="Q48" s="37">
        <f>SUM(Q39:Q47)</f>
        <v>212190</v>
      </c>
      <c r="R48" s="37">
        <f>SUM(R39:R47)</f>
        <v>208319</v>
      </c>
      <c r="S48" s="37">
        <f>SUM(S39:S47)</f>
        <v>205635</v>
      </c>
      <c r="T48" s="38">
        <f>SUM(T39:T47)</f>
        <v>191852</v>
      </c>
    </row>
    <row r="49" spans="2:20" ht="9" customHeight="1" x14ac:dyDescent="0.25">
      <c r="P49" s="11"/>
      <c r="R49" s="46"/>
      <c r="T49" s="11"/>
    </row>
    <row r="50" spans="2:20" ht="12" hidden="1" customHeight="1" x14ac:dyDescent="0.25">
      <c r="B50" s="15" t="s">
        <v>28</v>
      </c>
      <c r="C50" s="39">
        <v>10727.235253000001</v>
      </c>
      <c r="D50" s="39">
        <v>15566.765810000001</v>
      </c>
      <c r="E50" s="39">
        <v>12521.736499199998</v>
      </c>
      <c r="F50" s="39">
        <v>13031.454516799999</v>
      </c>
      <c r="G50" s="39">
        <v>12673.09158</v>
      </c>
      <c r="H50" s="39">
        <v>11351.9096266</v>
      </c>
      <c r="I50" s="39">
        <v>11298.198975000001</v>
      </c>
      <c r="J50" s="39">
        <v>11271.741157000002</v>
      </c>
      <c r="K50" s="39">
        <v>10961.885898999999</v>
      </c>
      <c r="L50" s="39">
        <v>10245.363165999999</v>
      </c>
      <c r="M50" s="39">
        <v>11229.284345</v>
      </c>
      <c r="N50" s="39">
        <v>9896.4319549506235</v>
      </c>
      <c r="O50" s="39">
        <v>9684.3838984091672</v>
      </c>
      <c r="P50" s="39">
        <v>9750.1159537701133</v>
      </c>
      <c r="Q50" s="39">
        <v>9706.5341029210831</v>
      </c>
      <c r="R50" s="39">
        <v>9761.1523307189454</v>
      </c>
      <c r="S50" s="99">
        <v>9766.8454776302879</v>
      </c>
      <c r="T50" s="100">
        <v>9732.2757154366882</v>
      </c>
    </row>
    <row r="51" spans="2:20" ht="11.45" hidden="1" customHeight="1" x14ac:dyDescent="0.25">
      <c r="B51" s="7" t="s">
        <v>29</v>
      </c>
      <c r="C51" s="21">
        <f>C42-C50</f>
        <v>42987.764747000001</v>
      </c>
      <c r="D51" s="21">
        <f t="shared" ref="D51:O51" si="15">D42-D50</f>
        <v>56062.234190000003</v>
      </c>
      <c r="E51" s="21">
        <f t="shared" si="15"/>
        <v>44546.2635008</v>
      </c>
      <c r="F51" s="21">
        <f t="shared" si="15"/>
        <v>46791.545483200003</v>
      </c>
      <c r="G51" s="21">
        <f t="shared" si="15"/>
        <v>48836.90842</v>
      </c>
      <c r="H51" s="21">
        <f t="shared" si="15"/>
        <v>43463.090373400002</v>
      </c>
      <c r="I51" s="21">
        <f t="shared" si="15"/>
        <v>44517.801025000001</v>
      </c>
      <c r="J51" s="21">
        <f t="shared" si="15"/>
        <v>48339.258842999996</v>
      </c>
      <c r="K51" s="21">
        <f t="shared" si="15"/>
        <v>47670.114100999999</v>
      </c>
      <c r="L51" s="21">
        <f t="shared" si="15"/>
        <v>41429.636834000004</v>
      </c>
      <c r="M51" s="21">
        <f t="shared" si="15"/>
        <v>43428.715655</v>
      </c>
      <c r="N51" s="21">
        <f t="shared" si="15"/>
        <v>43570.568045049375</v>
      </c>
      <c r="O51" s="21">
        <f t="shared" si="15"/>
        <v>40465.616101590829</v>
      </c>
      <c r="P51" s="21">
        <f t="shared" ref="P51" si="16">P42-P50</f>
        <v>38544.884046229883</v>
      </c>
      <c r="Q51" s="21">
        <f>Q42-Q50</f>
        <v>38147.465897078917</v>
      </c>
      <c r="R51" s="21">
        <f>R42-R50</f>
        <v>38955.847669281051</v>
      </c>
      <c r="S51" s="21">
        <f>S42-S50</f>
        <v>35843.15452236971</v>
      </c>
      <c r="T51" s="36">
        <f>T42-T50</f>
        <v>31148.724284563312</v>
      </c>
    </row>
    <row r="52" spans="2:20" ht="14.1" hidden="1" customHeight="1" thickBot="1" x14ac:dyDescent="0.3">
      <c r="B52" s="40" t="s">
        <v>41</v>
      </c>
      <c r="C52" s="34">
        <f>C48-C50-C46</f>
        <v>176079.76474700001</v>
      </c>
      <c r="D52" s="34">
        <f t="shared" ref="D52:O52" si="17">D48-D50-D46</f>
        <v>225384.23418999999</v>
      </c>
      <c r="E52" s="34">
        <f t="shared" si="17"/>
        <v>182277.26350080001</v>
      </c>
      <c r="F52" s="34">
        <f t="shared" si="17"/>
        <v>191499.5454832</v>
      </c>
      <c r="G52" s="34">
        <f t="shared" si="17"/>
        <v>197784.90841999999</v>
      </c>
      <c r="H52" s="34">
        <f t="shared" si="17"/>
        <v>190850.09037339999</v>
      </c>
      <c r="I52" s="34">
        <f t="shared" si="17"/>
        <v>194065.80102499999</v>
      </c>
      <c r="J52" s="34">
        <f t="shared" si="17"/>
        <v>199878.25884299999</v>
      </c>
      <c r="K52" s="34">
        <f t="shared" si="17"/>
        <v>200628.11410100001</v>
      </c>
      <c r="L52" s="34">
        <f t="shared" si="17"/>
        <v>192524.636834</v>
      </c>
      <c r="M52" s="34">
        <f t="shared" si="17"/>
        <v>194295.71565500001</v>
      </c>
      <c r="N52" s="34">
        <f t="shared" si="17"/>
        <v>194377.56804504938</v>
      </c>
      <c r="O52" s="34">
        <f t="shared" si="17"/>
        <v>191337.61610159083</v>
      </c>
      <c r="P52" s="34">
        <f t="shared" ref="P52" si="18">P48-P50-P46</f>
        <v>189277.88404622988</v>
      </c>
      <c r="Q52" s="34">
        <f>Q48-Q50-Q46</f>
        <v>187215.46589707892</v>
      </c>
      <c r="R52" s="34">
        <f>R48-R50-R46</f>
        <v>186096.84766928107</v>
      </c>
      <c r="S52" s="34">
        <f>S48-S50-S46</f>
        <v>180679.1545223697</v>
      </c>
      <c r="T52" s="41">
        <f>T48-T50-T46</f>
        <v>168622.7242845633</v>
      </c>
    </row>
    <row r="53" spans="2:20" hidden="1" x14ac:dyDescent="0.25">
      <c r="B53" s="4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R53" s="46"/>
      <c r="T53" s="11"/>
    </row>
    <row r="54" spans="2:20" ht="6.75" customHeight="1" x14ac:dyDescent="0.25">
      <c r="P54" s="11"/>
      <c r="R54" s="46"/>
      <c r="T54" s="11"/>
    </row>
    <row r="55" spans="2:20" x14ac:dyDescent="0.25">
      <c r="B55" s="104" t="s">
        <v>42</v>
      </c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5"/>
      <c r="R55" s="5"/>
      <c r="S55" s="5"/>
      <c r="T55" s="6"/>
    </row>
    <row r="56" spans="2:20" x14ac:dyDescent="0.25">
      <c r="B56" s="3"/>
      <c r="C56" s="4">
        <v>2003</v>
      </c>
      <c r="D56" s="5" t="s">
        <v>2</v>
      </c>
      <c r="E56" s="5" t="s">
        <v>3</v>
      </c>
      <c r="F56" s="5" t="s">
        <v>4</v>
      </c>
      <c r="G56" s="5" t="s">
        <v>5</v>
      </c>
      <c r="H56" s="5" t="s">
        <v>6</v>
      </c>
      <c r="I56" s="5" t="s">
        <v>7</v>
      </c>
      <c r="J56" s="5" t="s">
        <v>8</v>
      </c>
      <c r="K56" s="5" t="s">
        <v>9</v>
      </c>
      <c r="L56" s="5" t="s">
        <v>10</v>
      </c>
      <c r="M56" s="5" t="s">
        <v>11</v>
      </c>
      <c r="N56" s="5" t="s">
        <v>12</v>
      </c>
      <c r="O56" s="5" t="s">
        <v>13</v>
      </c>
      <c r="P56" s="5" t="s">
        <v>57</v>
      </c>
      <c r="Q56" s="5" t="s">
        <v>58</v>
      </c>
      <c r="R56" s="5" t="s">
        <v>59</v>
      </c>
      <c r="S56" s="5" t="s">
        <v>60</v>
      </c>
      <c r="T56" s="6" t="s">
        <v>62</v>
      </c>
    </row>
    <row r="57" spans="2:20" x14ac:dyDescent="0.25">
      <c r="B57" s="7" t="s">
        <v>40</v>
      </c>
      <c r="C57" s="67">
        <f t="shared" ref="C57:O57" si="19">C7/C39*100</f>
        <v>15.245037422713962</v>
      </c>
      <c r="D57" s="67">
        <f t="shared" si="19"/>
        <v>15.190495780696562</v>
      </c>
      <c r="E57" s="67">
        <f t="shared" si="19"/>
        <v>16.134846787158377</v>
      </c>
      <c r="F57" s="67">
        <f t="shared" si="19"/>
        <v>16.879918994799098</v>
      </c>
      <c r="G57" s="67">
        <f t="shared" si="19"/>
        <v>18.21416261771606</v>
      </c>
      <c r="H57" s="67">
        <f t="shared" si="19"/>
        <v>23.293904578640557</v>
      </c>
      <c r="I57" s="67">
        <f t="shared" si="19"/>
        <v>30.837154951935798</v>
      </c>
      <c r="J57" s="67">
        <f t="shared" si="19"/>
        <v>39.525359311519807</v>
      </c>
      <c r="K57" s="67">
        <f t="shared" si="19"/>
        <v>48.025830258302584</v>
      </c>
      <c r="L57" s="67">
        <f t="shared" si="19"/>
        <v>54.593701442234043</v>
      </c>
      <c r="M57" s="67">
        <f t="shared" si="19"/>
        <v>60.672569086805026</v>
      </c>
      <c r="N57" s="67">
        <f t="shared" si="19"/>
        <v>65.924909430233839</v>
      </c>
      <c r="O57" s="67">
        <f t="shared" si="19"/>
        <v>74.11012266857162</v>
      </c>
      <c r="P57" s="67">
        <f t="shared" ref="P57:Q57" si="20">P7/P39*100</f>
        <v>81.376089524955972</v>
      </c>
      <c r="Q57" s="67">
        <f t="shared" si="20"/>
        <v>83.705369951683068</v>
      </c>
      <c r="R57" s="67">
        <f t="shared" ref="R57:S57" si="21">R7/R39*100</f>
        <v>88.531111009216374</v>
      </c>
      <c r="S57" s="67">
        <f t="shared" si="21"/>
        <v>99.618533680684777</v>
      </c>
      <c r="T57" s="68">
        <f t="shared" ref="T57" si="22">T7/T39*100</f>
        <v>109.43890546539554</v>
      </c>
    </row>
    <row r="58" spans="2:20" x14ac:dyDescent="0.25">
      <c r="B58" s="10" t="s">
        <v>15</v>
      </c>
      <c r="C58" s="67">
        <f t="shared" ref="C58:O58" si="23">C8/C40*100</f>
        <v>36.581409856519024</v>
      </c>
      <c r="D58" s="67">
        <f t="shared" si="23"/>
        <v>38.704908338261383</v>
      </c>
      <c r="E58" s="67">
        <f t="shared" si="23"/>
        <v>40.083108715184181</v>
      </c>
      <c r="F58" s="67">
        <f t="shared" si="23"/>
        <v>41.741988496302383</v>
      </c>
      <c r="G58" s="67">
        <f t="shared" si="23"/>
        <v>44.564904538040871</v>
      </c>
      <c r="H58" s="67">
        <f t="shared" si="23"/>
        <v>53.425712086220166</v>
      </c>
      <c r="I58" s="67">
        <f t="shared" si="23"/>
        <v>63.980676328502419</v>
      </c>
      <c r="J58" s="67">
        <f t="shared" si="23"/>
        <v>66.448429642281042</v>
      </c>
      <c r="K58" s="67">
        <f t="shared" si="23"/>
        <v>77.504276753468929</v>
      </c>
      <c r="L58" s="67">
        <f t="shared" si="23"/>
        <v>87.045235803657363</v>
      </c>
      <c r="M58" s="67">
        <f t="shared" si="23"/>
        <v>92.411727330489242</v>
      </c>
      <c r="N58" s="67">
        <f t="shared" si="23"/>
        <v>98.058001035732772</v>
      </c>
      <c r="O58" s="67">
        <f t="shared" si="23"/>
        <v>108.11445833682973</v>
      </c>
      <c r="P58" s="67">
        <f t="shared" ref="P58" si="24">P8/P40*100</f>
        <v>118.6040630531906</v>
      </c>
      <c r="Q58" s="67">
        <f t="shared" ref="Q58:S59" si="25">Q8/Q40*100</f>
        <v>118.55795805560072</v>
      </c>
      <c r="R58" s="67">
        <f t="shared" si="25"/>
        <v>125.73203949608444</v>
      </c>
      <c r="S58" s="67">
        <f t="shared" si="25"/>
        <v>142.29168511467282</v>
      </c>
      <c r="T58" s="68">
        <f t="shared" ref="T58" si="26">T8/T40*100</f>
        <v>154.57119371632112</v>
      </c>
    </row>
    <row r="59" spans="2:20" x14ac:dyDescent="0.25">
      <c r="B59" s="10" t="s">
        <v>16</v>
      </c>
      <c r="C59" s="67">
        <f t="shared" ref="C59:O59" si="27">C9/C41*100</f>
        <v>20.617070357554788</v>
      </c>
      <c r="D59" s="67">
        <f t="shared" si="27"/>
        <v>21.883749580020158</v>
      </c>
      <c r="E59" s="67">
        <f t="shared" si="27"/>
        <v>22.688846468502863</v>
      </c>
      <c r="F59" s="67">
        <f t="shared" si="27"/>
        <v>23.501657740372352</v>
      </c>
      <c r="G59" s="67">
        <f t="shared" si="27"/>
        <v>24.85369640511167</v>
      </c>
      <c r="H59" s="67">
        <f t="shared" si="27"/>
        <v>31.613052534135615</v>
      </c>
      <c r="I59" s="67">
        <f t="shared" si="27"/>
        <v>40.971987850151876</v>
      </c>
      <c r="J59" s="67">
        <f t="shared" si="27"/>
        <v>52.627494456762747</v>
      </c>
      <c r="K59" s="67">
        <f t="shared" si="27"/>
        <v>63.915857605177997</v>
      </c>
      <c r="L59" s="67">
        <f t="shared" si="27"/>
        <v>73.242987708792938</v>
      </c>
      <c r="M59" s="67">
        <f t="shared" si="27"/>
        <v>82.665278500780843</v>
      </c>
      <c r="N59" s="67">
        <f t="shared" si="27"/>
        <v>89.164247200331815</v>
      </c>
      <c r="O59" s="67">
        <f t="shared" si="27"/>
        <v>100.06896551724138</v>
      </c>
      <c r="P59" s="67">
        <f t="shared" ref="P59" si="28">P9/P41*100</f>
        <v>109.09178837411741</v>
      </c>
      <c r="Q59" s="67">
        <f t="shared" si="25"/>
        <v>111.25343960527564</v>
      </c>
      <c r="R59" s="67">
        <f t="shared" si="25"/>
        <v>117.30441371471869</v>
      </c>
      <c r="S59" s="67">
        <f t="shared" si="25"/>
        <v>134.15029563227162</v>
      </c>
      <c r="T59" s="68">
        <f t="shared" ref="T59" si="29">T9/T41*100</f>
        <v>147.52475247524751</v>
      </c>
    </row>
    <row r="60" spans="2:20" x14ac:dyDescent="0.25">
      <c r="B60" s="10" t="s">
        <v>17</v>
      </c>
      <c r="C60" s="67">
        <f t="shared" ref="C60:D64" si="30">C10/C42*100</f>
        <v>14.158056408824352</v>
      </c>
      <c r="D60" s="67">
        <f t="shared" si="30"/>
        <v>13.971994583199542</v>
      </c>
      <c r="E60" s="67">
        <f>(E10/E42)*100</f>
        <v>14.635172075418797</v>
      </c>
      <c r="F60" s="67">
        <f t="shared" ref="F60:O60" si="31">F10/F42*100</f>
        <v>16.010564498604214</v>
      </c>
      <c r="G60" s="67">
        <f t="shared" si="31"/>
        <v>17.280117054137538</v>
      </c>
      <c r="H60" s="67">
        <f t="shared" si="31"/>
        <v>21.685669980844661</v>
      </c>
      <c r="I60" s="67">
        <f t="shared" si="31"/>
        <v>27.033467106206103</v>
      </c>
      <c r="J60" s="67">
        <f t="shared" si="31"/>
        <v>34.337622250926842</v>
      </c>
      <c r="K60" s="67">
        <f t="shared" si="31"/>
        <v>40.118024287078732</v>
      </c>
      <c r="L60" s="67">
        <f t="shared" si="31"/>
        <v>45.559748427672957</v>
      </c>
      <c r="M60" s="67">
        <f t="shared" si="31"/>
        <v>51.785648944344828</v>
      </c>
      <c r="N60" s="67">
        <f t="shared" si="31"/>
        <v>56.814483700226305</v>
      </c>
      <c r="O60" s="67">
        <f t="shared" si="31"/>
        <v>62.636091724825526</v>
      </c>
      <c r="P60" s="67">
        <f t="shared" ref="P60:Q60" si="32">P10/P42*100</f>
        <v>67.710943161817994</v>
      </c>
      <c r="Q60" s="67">
        <f t="shared" si="32"/>
        <v>70.015045764199442</v>
      </c>
      <c r="R60" s="67">
        <f t="shared" ref="R60:S60" si="33">R10/R42*100</f>
        <v>73.992651435843754</v>
      </c>
      <c r="S60" s="67">
        <f t="shared" si="33"/>
        <v>82.793247094935325</v>
      </c>
      <c r="T60" s="68">
        <f t="shared" ref="T60" si="34">T10/T42*100</f>
        <v>90.029598101807679</v>
      </c>
    </row>
    <row r="61" spans="2:20" x14ac:dyDescent="0.25">
      <c r="B61" s="10" t="s">
        <v>18</v>
      </c>
      <c r="C61" s="67">
        <f t="shared" si="30"/>
        <v>15.069519357545246</v>
      </c>
      <c r="D61" s="67">
        <f t="shared" si="30"/>
        <v>15.36356239366817</v>
      </c>
      <c r="E61" s="67">
        <f>E11/E43*100</f>
        <v>16.185388845247449</v>
      </c>
      <c r="F61" s="67">
        <f t="shared" ref="F61:O61" si="35">F11/F43*100</f>
        <v>16.899540421331853</v>
      </c>
      <c r="G61" s="67">
        <f t="shared" si="35"/>
        <v>17.993389553022581</v>
      </c>
      <c r="H61" s="67">
        <f t="shared" si="35"/>
        <v>23.118998042079745</v>
      </c>
      <c r="I61" s="67">
        <f t="shared" si="35"/>
        <v>30.249267324236602</v>
      </c>
      <c r="J61" s="67">
        <f t="shared" si="35"/>
        <v>39.776279497395031</v>
      </c>
      <c r="K61" s="67">
        <f t="shared" si="35"/>
        <v>48.100683692552963</v>
      </c>
      <c r="L61" s="67">
        <f t="shared" si="35"/>
        <v>55.740090474834716</v>
      </c>
      <c r="M61" s="67">
        <f t="shared" si="35"/>
        <v>64.659079792610953</v>
      </c>
      <c r="N61" s="67">
        <f t="shared" si="35"/>
        <v>69.521141790049356</v>
      </c>
      <c r="O61" s="67">
        <f t="shared" si="35"/>
        <v>78.01430017303862</v>
      </c>
      <c r="P61" s="67">
        <f t="shared" ref="P61:Q61" si="36">P11/P43*100</f>
        <v>84.803167642920258</v>
      </c>
      <c r="Q61" s="67">
        <f t="shared" si="36"/>
        <v>86.90921117909707</v>
      </c>
      <c r="R61" s="67">
        <f t="shared" ref="R61:S61" si="37">R11/R43*100</f>
        <v>91.640204335220204</v>
      </c>
      <c r="S61" s="67">
        <f t="shared" si="37"/>
        <v>104.40720482179564</v>
      </c>
      <c r="T61" s="68">
        <f t="shared" ref="T61" si="38">T11/T43*100</f>
        <v>113.77125708569523</v>
      </c>
    </row>
    <row r="62" spans="2:20" x14ac:dyDescent="0.25">
      <c r="B62" s="10" t="s">
        <v>19</v>
      </c>
      <c r="C62" s="67">
        <f t="shared" si="30"/>
        <v>29.141808168884808</v>
      </c>
      <c r="D62" s="67">
        <f t="shared" si="30"/>
        <v>30.829616413916145</v>
      </c>
      <c r="E62" s="67">
        <f>E12/E44*100</f>
        <v>32.857142857142854</v>
      </c>
      <c r="F62" s="67">
        <f t="shared" ref="F62:O62" si="39">F12/F44*100</f>
        <v>33.685545224006766</v>
      </c>
      <c r="G62" s="67">
        <f t="shared" si="39"/>
        <v>35.911716171617165</v>
      </c>
      <c r="H62" s="67">
        <f t="shared" si="39"/>
        <v>45.776511296560145</v>
      </c>
      <c r="I62" s="67">
        <f t="shared" si="39"/>
        <v>58.9620758483034</v>
      </c>
      <c r="J62" s="67">
        <f t="shared" si="39"/>
        <v>72.718032120349662</v>
      </c>
      <c r="K62" s="67">
        <f t="shared" si="39"/>
        <v>87.215411558669004</v>
      </c>
      <c r="L62" s="67">
        <f t="shared" si="39"/>
        <v>99.749663007895236</v>
      </c>
      <c r="M62" s="67">
        <f t="shared" si="39"/>
        <v>108.74590637642072</v>
      </c>
      <c r="N62" s="67">
        <f t="shared" si="39"/>
        <v>115.66376596926496</v>
      </c>
      <c r="O62" s="67">
        <f t="shared" si="39"/>
        <v>128.18768533054248</v>
      </c>
      <c r="P62" s="67">
        <f t="shared" ref="P62:Q62" si="40">P12/P44*100</f>
        <v>141.70212765957447</v>
      </c>
      <c r="Q62" s="67">
        <f t="shared" si="40"/>
        <v>142.77709683067764</v>
      </c>
      <c r="R62" s="67">
        <f t="shared" ref="R62:S62" si="41">R12/R44*100</f>
        <v>149.79296066252587</v>
      </c>
      <c r="S62" s="67">
        <f t="shared" si="41"/>
        <v>170.51993067590988</v>
      </c>
      <c r="T62" s="68">
        <f t="shared" ref="T62" si="42">T12/T44*100</f>
        <v>187.91430140999816</v>
      </c>
    </row>
    <row r="63" spans="2:20" x14ac:dyDescent="0.25">
      <c r="B63" s="10" t="s">
        <v>20</v>
      </c>
      <c r="C63" s="67">
        <f t="shared" si="30"/>
        <v>18.981772470144563</v>
      </c>
      <c r="D63" s="67">
        <f t="shared" si="30"/>
        <v>19.372128637059724</v>
      </c>
      <c r="E63" s="67">
        <f>E13/E45*100</f>
        <v>20.253968253968253</v>
      </c>
      <c r="F63" s="67">
        <f t="shared" ref="F63:O63" si="43">F13/F45*100</f>
        <v>21.049201694362985</v>
      </c>
      <c r="G63" s="67">
        <f t="shared" si="43"/>
        <v>23.31103678929766</v>
      </c>
      <c r="H63" s="67">
        <f t="shared" si="43"/>
        <v>29.78067169294037</v>
      </c>
      <c r="I63" s="67">
        <f t="shared" si="43"/>
        <v>38.227049754730203</v>
      </c>
      <c r="J63" s="67">
        <f t="shared" si="43"/>
        <v>48.552493896058593</v>
      </c>
      <c r="K63" s="67">
        <f t="shared" si="43"/>
        <v>56.238532110091747</v>
      </c>
      <c r="L63" s="67">
        <f t="shared" si="43"/>
        <v>68.65821094793057</v>
      </c>
      <c r="M63" s="67">
        <f t="shared" si="43"/>
        <v>77.344000000000008</v>
      </c>
      <c r="N63" s="67">
        <f t="shared" si="43"/>
        <v>83.634602969657848</v>
      </c>
      <c r="O63" s="67">
        <f t="shared" si="43"/>
        <v>96.598877980364662</v>
      </c>
      <c r="P63" s="67">
        <f t="shared" ref="P63:Q63" si="44">P13/P45*100</f>
        <v>104.94910494910495</v>
      </c>
      <c r="Q63" s="67">
        <f t="shared" si="44"/>
        <v>100.09529860228716</v>
      </c>
      <c r="R63" s="67">
        <f t="shared" ref="R63:S63" si="45">R13/R45*100</f>
        <v>110.1730837160014</v>
      </c>
      <c r="S63" s="67">
        <f t="shared" si="45"/>
        <v>127.80769230769231</v>
      </c>
      <c r="T63" s="68">
        <f t="shared" ref="T63" si="46">T13/T45*100</f>
        <v>154.16882444329363</v>
      </c>
    </row>
    <row r="64" spans="2:20" x14ac:dyDescent="0.25">
      <c r="B64" s="10" t="s">
        <v>21</v>
      </c>
      <c r="C64" s="67">
        <f t="shared" si="30"/>
        <v>9.5547036272485997</v>
      </c>
      <c r="D64" s="67">
        <f t="shared" si="30"/>
        <v>8.6269365317341329</v>
      </c>
      <c r="E64" s="67">
        <f>E14/E46*100</f>
        <v>9.8308184727937817</v>
      </c>
      <c r="F64" s="67">
        <f t="shared" ref="F64:O64" si="47">F14/F46*100</f>
        <v>11.148723232025903</v>
      </c>
      <c r="G64" s="67">
        <f t="shared" si="47"/>
        <v>14.164509634742595</v>
      </c>
      <c r="H64" s="67">
        <f t="shared" si="47"/>
        <v>18.453510436432637</v>
      </c>
      <c r="I64" s="67">
        <f t="shared" si="47"/>
        <v>22.469191804642019</v>
      </c>
      <c r="J64" s="67">
        <f t="shared" si="47"/>
        <v>31.039410348977135</v>
      </c>
      <c r="K64" s="67">
        <f t="shared" si="47"/>
        <v>36.726032588101553</v>
      </c>
      <c r="L64" s="67">
        <f t="shared" si="47"/>
        <v>42.723515336088752</v>
      </c>
      <c r="M64" s="67">
        <f t="shared" si="47"/>
        <v>47.560187429310062</v>
      </c>
      <c r="N64" s="67">
        <f t="shared" si="47"/>
        <v>52.55</v>
      </c>
      <c r="O64" s="67">
        <f t="shared" si="47"/>
        <v>59.821760118826582</v>
      </c>
      <c r="P64" s="67">
        <f t="shared" ref="P64:Q64" si="48">P14/P46*100</f>
        <v>70.774531239647516</v>
      </c>
      <c r="Q64" s="67">
        <f t="shared" si="48"/>
        <v>62.418129421011272</v>
      </c>
      <c r="R64" s="67">
        <f t="shared" ref="R64:S64" si="49">R14/R46*100</f>
        <v>66.134339138110903</v>
      </c>
      <c r="S64" s="67">
        <f t="shared" si="49"/>
        <v>80.512212785568508</v>
      </c>
      <c r="T64" s="68">
        <f t="shared" ref="T64" si="50">T14/T46*100</f>
        <v>76.928206268059569</v>
      </c>
    </row>
    <row r="65" spans="2:20" x14ac:dyDescent="0.25">
      <c r="B65" s="10" t="s">
        <v>23</v>
      </c>
      <c r="C65" s="67">
        <f>C16/C47*100</f>
        <v>15.841584158415841</v>
      </c>
      <c r="D65" s="67">
        <f>D16/D47*100</f>
        <v>18.972332015810274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8"/>
    </row>
    <row r="66" spans="2:20" ht="15.75" thickBot="1" x14ac:dyDescent="0.3">
      <c r="B66" s="44" t="s">
        <v>43</v>
      </c>
      <c r="C66" s="69">
        <f t="shared" ref="C66:P66" si="51">C20/C48*100</f>
        <v>16.051375774190273</v>
      </c>
      <c r="D66" s="69">
        <f t="shared" si="51"/>
        <v>16.042637152230512</v>
      </c>
      <c r="E66" s="69">
        <f t="shared" si="51"/>
        <v>17.006940135917006</v>
      </c>
      <c r="F66" s="69">
        <f t="shared" si="51"/>
        <v>18.058408215661103</v>
      </c>
      <c r="G66" s="69">
        <f t="shared" si="51"/>
        <v>19.597443462913276</v>
      </c>
      <c r="H66" s="69">
        <f t="shared" si="51"/>
        <v>24.966720968117293</v>
      </c>
      <c r="I66" s="69">
        <f t="shared" si="51"/>
        <v>31.947335434670226</v>
      </c>
      <c r="J66" s="69">
        <f t="shared" si="51"/>
        <v>42.197232296409823</v>
      </c>
      <c r="K66" s="69">
        <f t="shared" si="51"/>
        <v>50.269813377227123</v>
      </c>
      <c r="L66" s="69">
        <f t="shared" si="51"/>
        <v>58.488370482219786</v>
      </c>
      <c r="M66" s="69">
        <f t="shared" si="51"/>
        <v>62.811893365396529</v>
      </c>
      <c r="N66" s="69">
        <f t="shared" si="51"/>
        <v>67.630875648482942</v>
      </c>
      <c r="O66" s="69">
        <f t="shared" si="51"/>
        <v>75.383589681425917</v>
      </c>
      <c r="P66" s="69">
        <f t="shared" si="51"/>
        <v>81.773389812302383</v>
      </c>
      <c r="Q66" s="69">
        <f>Q20/Q48*100</f>
        <v>82.492577407040855</v>
      </c>
      <c r="R66" s="69">
        <f>R20/R48*100</f>
        <v>85.11561595437766</v>
      </c>
      <c r="S66" s="69">
        <f>S20/S48*100</f>
        <v>95.950105769932165</v>
      </c>
      <c r="T66" s="70">
        <f>T20/T48*100</f>
        <v>105.62464816629485</v>
      </c>
    </row>
    <row r="67" spans="2:20" ht="11.45" customHeight="1" x14ac:dyDescent="0.25">
      <c r="B67" s="45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T67" s="11"/>
    </row>
    <row r="68" spans="2:20" hidden="1" x14ac:dyDescent="0.25">
      <c r="B68" s="15" t="s">
        <v>28</v>
      </c>
      <c r="C68" s="71">
        <f t="shared" ref="C68:O68" si="52">(C22/C50)*100</f>
        <v>11.882486893108192</v>
      </c>
      <c r="D68" s="71">
        <f t="shared" si="52"/>
        <v>12.368535737280579</v>
      </c>
      <c r="E68" s="71">
        <f t="shared" si="52"/>
        <v>14.580859083838529</v>
      </c>
      <c r="F68" s="71">
        <f t="shared" si="52"/>
        <v>20.487989247694497</v>
      </c>
      <c r="G68" s="71">
        <f t="shared" si="52"/>
        <v>21.042720555326405</v>
      </c>
      <c r="H68" s="71">
        <f t="shared" si="52"/>
        <v>20.723927156779297</v>
      </c>
      <c r="I68" s="71">
        <f t="shared" si="52"/>
        <v>18.339354356343325</v>
      </c>
      <c r="J68" s="71">
        <f t="shared" si="52"/>
        <v>20.168378439104</v>
      </c>
      <c r="K68" s="71">
        <f t="shared" si="52"/>
        <v>21.302332300713179</v>
      </c>
      <c r="L68" s="71">
        <f t="shared" si="52"/>
        <v>23.177393443409734</v>
      </c>
      <c r="M68" s="71">
        <f t="shared" si="52"/>
        <v>24.953918754739661</v>
      </c>
      <c r="N68" s="71">
        <f t="shared" si="52"/>
        <v>28.445129138949504</v>
      </c>
      <c r="O68" s="71">
        <f t="shared" si="52"/>
        <v>29.685399350638551</v>
      </c>
      <c r="P68" s="71">
        <f t="shared" ref="P68" si="53">(P22/P50)*100</f>
        <v>31.506676281148838</v>
      </c>
      <c r="Q68" s="71">
        <f>(Q22/Q50)*100</f>
        <v>34.393071911403887</v>
      </c>
      <c r="R68" s="71">
        <f t="shared" ref="R68" si="54">(R22/R50)*100</f>
        <v>35.792363552763774</v>
      </c>
      <c r="S68" s="71">
        <f>(S22/S50)*100</f>
        <v>34.175393641733528</v>
      </c>
      <c r="T68" s="72">
        <f>(T22/T50)*100</f>
        <v>37.56191446119518</v>
      </c>
    </row>
    <row r="69" spans="2:20" hidden="1" x14ac:dyDescent="0.25">
      <c r="B69" s="7" t="s">
        <v>29</v>
      </c>
      <c r="C69" s="67">
        <f t="shared" ref="C69:O69" si="55">(C23/C51)*100</f>
        <v>14.725905648562875</v>
      </c>
      <c r="D69" s="67">
        <f t="shared" si="55"/>
        <v>14.417226006831346</v>
      </c>
      <c r="E69" s="67">
        <f t="shared" si="55"/>
        <v>14.650439191347372</v>
      </c>
      <c r="F69" s="67">
        <f t="shared" si="55"/>
        <v>14.763600835240847</v>
      </c>
      <c r="G69" s="67">
        <f t="shared" si="55"/>
        <v>16.303728083326533</v>
      </c>
      <c r="H69" s="67">
        <f t="shared" si="55"/>
        <v>21.936862832734057</v>
      </c>
      <c r="I69" s="67">
        <f t="shared" si="55"/>
        <v>29.239951108052288</v>
      </c>
      <c r="J69" s="67">
        <f t="shared" si="55"/>
        <v>37.641604406632133</v>
      </c>
      <c r="K69" s="67">
        <f t="shared" si="55"/>
        <v>44.444749166072484</v>
      </c>
      <c r="L69" s="67">
        <f t="shared" si="55"/>
        <v>51.094804316357809</v>
      </c>
      <c r="M69" s="67">
        <f t="shared" si="55"/>
        <v>58.723480819479001</v>
      </c>
      <c r="N69" s="67">
        <f t="shared" si="55"/>
        <v>63.258177221303647</v>
      </c>
      <c r="O69" s="67">
        <f t="shared" si="55"/>
        <v>70.521975727403827</v>
      </c>
      <c r="P69" s="67">
        <f t="shared" ref="P69:Q69" si="56">(P23/P51)*100</f>
        <v>76.86898861564238</v>
      </c>
      <c r="Q69" s="67">
        <f t="shared" si="56"/>
        <v>79.078974281715972</v>
      </c>
      <c r="R69" s="67">
        <f t="shared" ref="R69:S69" si="57">(R23/R51)*100</f>
        <v>83.564483430609897</v>
      </c>
      <c r="S69" s="67">
        <f t="shared" si="57"/>
        <v>96.041050433091485</v>
      </c>
      <c r="T69" s="68">
        <f t="shared" ref="T69" si="58">(T23/T51)*100</f>
        <v>106.42288466711996</v>
      </c>
    </row>
    <row r="70" spans="2:20" ht="12.6" hidden="1" customHeight="1" thickBot="1" x14ac:dyDescent="0.3">
      <c r="B70" s="18" t="s">
        <v>44</v>
      </c>
      <c r="C70" s="73">
        <f t="shared" ref="C70:O70" si="59">(C25/C52)*100</f>
        <v>16.680700203837485</v>
      </c>
      <c r="D70" s="73">
        <f t="shared" si="59"/>
        <v>16.823101732877856</v>
      </c>
      <c r="E70" s="73">
        <f t="shared" si="59"/>
        <v>17.690205913180471</v>
      </c>
      <c r="F70" s="73">
        <f t="shared" si="59"/>
        <v>18.383394545898927</v>
      </c>
      <c r="G70" s="73">
        <f t="shared" si="59"/>
        <v>19.886874619157052</v>
      </c>
      <c r="H70" s="73">
        <f t="shared" si="59"/>
        <v>25.650728497062897</v>
      </c>
      <c r="I70" s="73">
        <f t="shared" si="59"/>
        <v>33.385574847236278</v>
      </c>
      <c r="J70" s="73">
        <f t="shared" si="59"/>
        <v>43.935902920096659</v>
      </c>
      <c r="K70" s="73">
        <f t="shared" si="59"/>
        <v>52.502474737096158</v>
      </c>
      <c r="L70" s="73">
        <f t="shared" si="59"/>
        <v>61.247052089058144</v>
      </c>
      <c r="M70" s="73">
        <f t="shared" si="59"/>
        <v>65.482521875432766</v>
      </c>
      <c r="N70" s="73">
        <f t="shared" si="59"/>
        <v>70.097506460697218</v>
      </c>
      <c r="O70" s="73">
        <f t="shared" si="59"/>
        <v>78.297206328967363</v>
      </c>
      <c r="P70" s="73">
        <f t="shared" ref="P70:Q70" si="60">(P25/P52)*100</f>
        <v>84.700667357861022</v>
      </c>
      <c r="Q70" s="73">
        <f t="shared" si="60"/>
        <v>86.072537706897961</v>
      </c>
      <c r="R70" s="73">
        <f t="shared" ref="R70:S70" si="61">(R25/R52)*100</f>
        <v>88.498072043673204</v>
      </c>
      <c r="S70" s="73">
        <f t="shared" si="61"/>
        <v>100.07611364110021</v>
      </c>
      <c r="T70" s="74">
        <f t="shared" ref="T70" si="62">(T25/T52)*100</f>
        <v>111.3415968533273</v>
      </c>
    </row>
    <row r="71" spans="2:20" ht="13.5" hidden="1" customHeight="1" x14ac:dyDescent="0.25">
      <c r="B71" s="45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R71" s="46"/>
      <c r="T71" s="11"/>
    </row>
    <row r="72" spans="2:20" x14ac:dyDescent="0.25">
      <c r="B72" s="104" t="s">
        <v>45</v>
      </c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5"/>
      <c r="R72" s="5"/>
      <c r="S72" s="5"/>
      <c r="T72" s="6"/>
    </row>
    <row r="73" spans="2:20" x14ac:dyDescent="0.25">
      <c r="B73" s="3"/>
      <c r="C73" s="4"/>
      <c r="D73" s="5" t="s">
        <v>2</v>
      </c>
      <c r="E73" s="5" t="s">
        <v>3</v>
      </c>
      <c r="F73" s="5" t="s">
        <v>4</v>
      </c>
      <c r="G73" s="5" t="s">
        <v>5</v>
      </c>
      <c r="H73" s="5" t="s">
        <v>6</v>
      </c>
      <c r="I73" s="5" t="s">
        <v>7</v>
      </c>
      <c r="J73" s="5" t="s">
        <v>8</v>
      </c>
      <c r="K73" s="5" t="s">
        <v>9</v>
      </c>
      <c r="L73" s="5" t="s">
        <v>10</v>
      </c>
      <c r="M73" s="5" t="s">
        <v>11</v>
      </c>
      <c r="N73" s="5" t="s">
        <v>12</v>
      </c>
      <c r="O73" s="5" t="s">
        <v>13</v>
      </c>
      <c r="P73" s="5" t="s">
        <v>57</v>
      </c>
      <c r="Q73" s="5" t="s">
        <v>58</v>
      </c>
      <c r="R73" s="5" t="s">
        <v>59</v>
      </c>
      <c r="S73" s="5" t="s">
        <v>60</v>
      </c>
      <c r="T73" s="6" t="s">
        <v>62</v>
      </c>
    </row>
    <row r="74" spans="2:20" x14ac:dyDescent="0.25">
      <c r="B74" s="7" t="s">
        <v>40</v>
      </c>
      <c r="C74" s="11"/>
      <c r="D74" s="46">
        <f t="shared" ref="D74:T81" si="63">(D57-C57)/C57</f>
        <v>-3.5776653415187216E-3</v>
      </c>
      <c r="E74" s="46">
        <f t="shared" si="63"/>
        <v>6.2167227462177795E-2</v>
      </c>
      <c r="F74" s="46">
        <f t="shared" si="63"/>
        <v>4.6177829728988769E-2</v>
      </c>
      <c r="G74" s="46">
        <f t="shared" si="63"/>
        <v>7.9043247975778649E-2</v>
      </c>
      <c r="H74" s="46">
        <f t="shared" si="63"/>
        <v>0.27888967873733989</v>
      </c>
      <c r="I74" s="46">
        <f t="shared" si="63"/>
        <v>0.32382936694142961</v>
      </c>
      <c r="J74" s="46">
        <f t="shared" si="63"/>
        <v>0.28174468017966775</v>
      </c>
      <c r="K74" s="46">
        <f t="shared" si="63"/>
        <v>0.21506372351446995</v>
      </c>
      <c r="L74" s="46">
        <f t="shared" si="63"/>
        <v>0.13675705653825782</v>
      </c>
      <c r="M74" s="46">
        <f t="shared" si="63"/>
        <v>0.11134741708259284</v>
      </c>
      <c r="N74" s="46">
        <f t="shared" si="63"/>
        <v>8.656861613877305E-2</v>
      </c>
      <c r="O74" s="46">
        <f t="shared" si="63"/>
        <v>0.12415964328324064</v>
      </c>
      <c r="P74" s="46">
        <f t="shared" ref="P74:T75" si="64">(P57-O57)/O57</f>
        <v>9.804283942260536E-2</v>
      </c>
      <c r="Q74" s="46">
        <f t="shared" si="64"/>
        <v>2.8623646581257316E-2</v>
      </c>
      <c r="R74" s="46">
        <f t="shared" si="64"/>
        <v>5.7651511012003782E-2</v>
      </c>
      <c r="S74" s="46">
        <f t="shared" si="64"/>
        <v>0.12523758648317615</v>
      </c>
      <c r="T74" s="47">
        <f t="shared" si="64"/>
        <v>9.8579766453788395E-2</v>
      </c>
    </row>
    <row r="75" spans="2:20" x14ac:dyDescent="0.25">
      <c r="B75" s="10" t="s">
        <v>15</v>
      </c>
      <c r="C75" s="11"/>
      <c r="D75" s="46">
        <f t="shared" si="63"/>
        <v>5.8048568660180808E-2</v>
      </c>
      <c r="E75" s="46">
        <f t="shared" si="63"/>
        <v>3.560789667496489E-2</v>
      </c>
      <c r="F75" s="46">
        <f t="shared" si="63"/>
        <v>4.1386006083150663E-2</v>
      </c>
      <c r="G75" s="46">
        <f t="shared" si="63"/>
        <v>6.7627732732199589E-2</v>
      </c>
      <c r="H75" s="46">
        <f t="shared" si="63"/>
        <v>0.19882927249660451</v>
      </c>
      <c r="I75" s="46">
        <f t="shared" si="63"/>
        <v>0.19756337969343873</v>
      </c>
      <c r="J75" s="46">
        <f t="shared" si="63"/>
        <v>3.857029114709868E-2</v>
      </c>
      <c r="K75" s="46">
        <f t="shared" si="63"/>
        <v>0.16638236856320029</v>
      </c>
      <c r="L75" s="46">
        <f t="shared" si="63"/>
        <v>0.12310235576466302</v>
      </c>
      <c r="M75" s="46">
        <f t="shared" si="63"/>
        <v>6.1651754714488312E-2</v>
      </c>
      <c r="N75" s="46">
        <f t="shared" si="63"/>
        <v>6.1099103634876702E-2</v>
      </c>
      <c r="O75" s="46">
        <f t="shared" si="63"/>
        <v>0.1025562136172074</v>
      </c>
      <c r="P75" s="46">
        <f t="shared" si="64"/>
        <v>9.7023144524117144E-2</v>
      </c>
      <c r="Q75" s="46">
        <f t="shared" si="64"/>
        <v>-3.8873033859895719E-4</v>
      </c>
      <c r="R75" s="46">
        <f t="shared" si="64"/>
        <v>6.0511175783908598E-2</v>
      </c>
      <c r="S75" s="46">
        <f t="shared" si="64"/>
        <v>0.13170585385361605</v>
      </c>
      <c r="T75" s="47">
        <f t="shared" si="64"/>
        <v>8.6298145894837433E-2</v>
      </c>
    </row>
    <row r="76" spans="2:20" x14ac:dyDescent="0.25">
      <c r="B76" s="10" t="s">
        <v>16</v>
      </c>
      <c r="C76" s="11"/>
      <c r="D76" s="46">
        <f t="shared" si="63"/>
        <v>6.143837123790076E-2</v>
      </c>
      <c r="E76" s="46">
        <f t="shared" si="63"/>
        <v>3.6789714008506003E-2</v>
      </c>
      <c r="F76" s="46">
        <f t="shared" si="63"/>
        <v>3.5824266032997779E-2</v>
      </c>
      <c r="G76" s="46">
        <f t="shared" si="63"/>
        <v>5.7529501947291013E-2</v>
      </c>
      <c r="H76" s="46">
        <f t="shared" si="63"/>
        <v>0.27196582829561505</v>
      </c>
      <c r="I76" s="46">
        <f t="shared" si="63"/>
        <v>0.29604655564060223</v>
      </c>
      <c r="J76" s="46">
        <f t="shared" si="63"/>
        <v>0.2844750088582208</v>
      </c>
      <c r="K76" s="46">
        <f t="shared" si="63"/>
        <v>0.21449554581568478</v>
      </c>
      <c r="L76" s="46">
        <f t="shared" si="63"/>
        <v>0.14592826339326667</v>
      </c>
      <c r="M76" s="46">
        <f t="shared" si="63"/>
        <v>0.12864427144138391</v>
      </c>
      <c r="N76" s="46">
        <f t="shared" si="63"/>
        <v>7.8617877026683977E-2</v>
      </c>
      <c r="O76" s="46">
        <f t="shared" si="63"/>
        <v>0.12229922484972189</v>
      </c>
      <c r="P76" s="46">
        <f t="shared" si="63"/>
        <v>9.016604508938833E-2</v>
      </c>
      <c r="Q76" s="46">
        <f t="shared" si="63"/>
        <v>1.9814976575002176E-2</v>
      </c>
      <c r="R76" s="46">
        <f t="shared" si="63"/>
        <v>5.4389096920614298E-2</v>
      </c>
      <c r="S76" s="46">
        <f t="shared" si="63"/>
        <v>0.14360825295561069</v>
      </c>
      <c r="T76" s="47">
        <f t="shared" si="63"/>
        <v>9.9697557727621483E-2</v>
      </c>
    </row>
    <row r="77" spans="2:20" x14ac:dyDescent="0.25">
      <c r="B77" s="10" t="s">
        <v>17</v>
      </c>
      <c r="C77" s="11"/>
      <c r="D77" s="46">
        <f t="shared" si="63"/>
        <v>-1.3141763265531443E-2</v>
      </c>
      <c r="E77" s="46">
        <f t="shared" si="63"/>
        <v>4.7464768775152877E-2</v>
      </c>
      <c r="F77" s="46">
        <f t="shared" si="63"/>
        <v>9.3978561789206647E-2</v>
      </c>
      <c r="G77" s="46">
        <f t="shared" si="63"/>
        <v>7.9294677938682404E-2</v>
      </c>
      <c r="H77" s="46">
        <f t="shared" si="63"/>
        <v>0.25494925253716738</v>
      </c>
      <c r="I77" s="46">
        <f t="shared" si="63"/>
        <v>0.24660511434902618</v>
      </c>
      <c r="J77" s="46">
        <f t="shared" si="63"/>
        <v>0.27018935884268858</v>
      </c>
      <c r="K77" s="46">
        <f t="shared" si="63"/>
        <v>0.16834019530853991</v>
      </c>
      <c r="L77" s="46">
        <f t="shared" si="63"/>
        <v>0.13564287467533398</v>
      </c>
      <c r="M77" s="46">
        <f t="shared" si="63"/>
        <v>0.13665353149514459</v>
      </c>
      <c r="N77" s="46">
        <f t="shared" si="63"/>
        <v>9.7108655745264005E-2</v>
      </c>
      <c r="O77" s="46">
        <f t="shared" si="63"/>
        <v>0.1024669704879503</v>
      </c>
      <c r="P77" s="46">
        <f t="shared" si="63"/>
        <v>8.1021201949946595E-2</v>
      </c>
      <c r="Q77" s="46">
        <f t="shared" si="63"/>
        <v>3.4028511416168326E-2</v>
      </c>
      <c r="R77" s="46">
        <f t="shared" si="63"/>
        <v>5.6810727297677034E-2</v>
      </c>
      <c r="S77" s="46">
        <f t="shared" si="63"/>
        <v>0.11893877957221516</v>
      </c>
      <c r="T77" s="47">
        <f t="shared" si="63"/>
        <v>8.7402671845624724E-2</v>
      </c>
    </row>
    <row r="78" spans="2:20" x14ac:dyDescent="0.25">
      <c r="B78" s="10" t="s">
        <v>18</v>
      </c>
      <c r="C78" s="11"/>
      <c r="D78" s="46">
        <f t="shared" si="63"/>
        <v>1.9512436272607292E-2</v>
      </c>
      <c r="E78" s="46">
        <f t="shared" si="63"/>
        <v>5.349192007173937E-2</v>
      </c>
      <c r="F78" s="46">
        <f t="shared" si="63"/>
        <v>4.4123226381064196E-2</v>
      </c>
      <c r="G78" s="46">
        <f t="shared" si="63"/>
        <v>6.4726560866116264E-2</v>
      </c>
      <c r="H78" s="46">
        <f t="shared" si="63"/>
        <v>0.28486064140128337</v>
      </c>
      <c r="I78" s="46">
        <f t="shared" si="63"/>
        <v>0.30841601652367412</v>
      </c>
      <c r="J78" s="46">
        <f t="shared" si="63"/>
        <v>0.31495017948831794</v>
      </c>
      <c r="K78" s="46">
        <f t="shared" si="63"/>
        <v>0.20928061398258985</v>
      </c>
      <c r="L78" s="46">
        <f t="shared" si="63"/>
        <v>0.15882116834577345</v>
      </c>
      <c r="M78" s="46">
        <f t="shared" si="63"/>
        <v>0.16001031289683576</v>
      </c>
      <c r="N78" s="46">
        <f t="shared" si="63"/>
        <v>7.5195347861941347E-2</v>
      </c>
      <c r="O78" s="46">
        <f t="shared" si="63"/>
        <v>0.12216655486813222</v>
      </c>
      <c r="P78" s="46">
        <f t="shared" si="63"/>
        <v>8.7020808426451005E-2</v>
      </c>
      <c r="Q78" s="46">
        <f t="shared" si="63"/>
        <v>2.4834491384150961E-2</v>
      </c>
      <c r="R78" s="46">
        <f t="shared" si="63"/>
        <v>5.443603838923125E-2</v>
      </c>
      <c r="S78" s="46">
        <f t="shared" si="63"/>
        <v>0.13931658685388462</v>
      </c>
      <c r="T78" s="47">
        <f t="shared" si="63"/>
        <v>8.9687797694443946E-2</v>
      </c>
    </row>
    <row r="79" spans="2:20" x14ac:dyDescent="0.25">
      <c r="B79" s="10" t="s">
        <v>19</v>
      </c>
      <c r="C79" s="11"/>
      <c r="D79" s="46">
        <f t="shared" si="63"/>
        <v>5.7917073479106858E-2</v>
      </c>
      <c r="E79" s="46">
        <f t="shared" si="63"/>
        <v>6.5765542328042256E-2</v>
      </c>
      <c r="F79" s="46">
        <f t="shared" si="63"/>
        <v>2.5212245948032112E-2</v>
      </c>
      <c r="G79" s="46">
        <f t="shared" si="63"/>
        <v>6.6086831393302417E-2</v>
      </c>
      <c r="H79" s="46">
        <f t="shared" si="63"/>
        <v>0.27469573099209399</v>
      </c>
      <c r="I79" s="46">
        <f t="shared" si="63"/>
        <v>0.28804214603252387</v>
      </c>
      <c r="J79" s="46">
        <f t="shared" si="63"/>
        <v>0.23330176344939663</v>
      </c>
      <c r="K79" s="46">
        <f t="shared" si="63"/>
        <v>0.19936429817470744</v>
      </c>
      <c r="L79" s="46">
        <f t="shared" si="63"/>
        <v>0.14371601561261402</v>
      </c>
      <c r="M79" s="46">
        <f t="shared" si="63"/>
        <v>9.0188208132727488E-2</v>
      </c>
      <c r="N79" s="46">
        <f t="shared" si="63"/>
        <v>6.361489662790866E-2</v>
      </c>
      <c r="O79" s="46">
        <f t="shared" si="63"/>
        <v>0.10827867531656778</v>
      </c>
      <c r="P79" s="46">
        <f t="shared" si="63"/>
        <v>0.10542699397515365</v>
      </c>
      <c r="Q79" s="46">
        <f t="shared" si="63"/>
        <v>7.5861187750523515E-3</v>
      </c>
      <c r="R79" s="46">
        <f t="shared" si="63"/>
        <v>4.913858025960912E-2</v>
      </c>
      <c r="S79" s="46">
        <f t="shared" si="63"/>
        <v>0.13837078806447098</v>
      </c>
      <c r="T79" s="47">
        <f t="shared" si="63"/>
        <v>0.10200784544739241</v>
      </c>
    </row>
    <row r="80" spans="2:20" x14ac:dyDescent="0.25">
      <c r="B80" s="10" t="s">
        <v>20</v>
      </c>
      <c r="C80" s="11"/>
      <c r="D80" s="46">
        <f t="shared" si="63"/>
        <v>2.0564790117947741E-2</v>
      </c>
      <c r="E80" s="46">
        <f t="shared" si="63"/>
        <v>4.5521048999309838E-2</v>
      </c>
      <c r="F80" s="46">
        <f t="shared" si="63"/>
        <v>3.9263093060241464E-2</v>
      </c>
      <c r="G80" s="46">
        <f t="shared" si="63"/>
        <v>0.10745467347298014</v>
      </c>
      <c r="H80" s="46">
        <f t="shared" si="63"/>
        <v>0.27753527061537592</v>
      </c>
      <c r="I80" s="46">
        <f t="shared" si="63"/>
        <v>0.28361946126930648</v>
      </c>
      <c r="J80" s="46">
        <f t="shared" si="63"/>
        <v>0.2701083187841542</v>
      </c>
      <c r="K80" s="46">
        <f t="shared" si="63"/>
        <v>0.15830367499736389</v>
      </c>
      <c r="L80" s="46">
        <f t="shared" si="63"/>
        <v>0.22083931375602475</v>
      </c>
      <c r="M80" s="46">
        <f t="shared" si="63"/>
        <v>0.12650765192027244</v>
      </c>
      <c r="N80" s="46">
        <f t="shared" si="63"/>
        <v>8.1332785602733756E-2</v>
      </c>
      <c r="O80" s="46">
        <f t="shared" si="63"/>
        <v>0.15501089920173566</v>
      </c>
      <c r="P80" s="46">
        <f t="shared" si="63"/>
        <v>8.6442277004890378E-2</v>
      </c>
      <c r="Q80" s="46">
        <f t="shared" si="63"/>
        <v>-4.6249144756133398E-2</v>
      </c>
      <c r="R80" s="46">
        <f t="shared" si="63"/>
        <v>0.10068190269112166</v>
      </c>
      <c r="S80" s="46">
        <f t="shared" si="63"/>
        <v>0.16006276666584471</v>
      </c>
      <c r="T80" s="47">
        <f t="shared" si="63"/>
        <v>0.20625622495505097</v>
      </c>
    </row>
    <row r="81" spans="2:20" x14ac:dyDescent="0.25">
      <c r="B81" s="10" t="s">
        <v>21</v>
      </c>
      <c r="C81" s="11"/>
      <c r="D81" s="46">
        <f t="shared" si="63"/>
        <v>-9.7100562373134469E-2</v>
      </c>
      <c r="E81" s="46">
        <f t="shared" si="63"/>
        <v>0.13954918256685633</v>
      </c>
      <c r="F81" s="46">
        <f t="shared" si="63"/>
        <v>0.13405849806700693</v>
      </c>
      <c r="G81" s="46">
        <f t="shared" si="63"/>
        <v>0.27050509192420552</v>
      </c>
      <c r="H81" s="46">
        <f t="shared" si="63"/>
        <v>0.30279910228378226</v>
      </c>
      <c r="I81" s="46">
        <f t="shared" si="63"/>
        <v>0.21761070242121791</v>
      </c>
      <c r="J81" s="46">
        <f t="shared" si="63"/>
        <v>0.38142086368075567</v>
      </c>
      <c r="K81" s="46">
        <f t="shared" si="63"/>
        <v>0.18320651633486373</v>
      </c>
      <c r="L81" s="46">
        <f t="shared" si="63"/>
        <v>0.16330331172036958</v>
      </c>
      <c r="M81" s="46">
        <f t="shared" si="63"/>
        <v>0.11320866401496112</v>
      </c>
      <c r="N81" s="46">
        <f t="shared" si="63"/>
        <v>0.10491574656021746</v>
      </c>
      <c r="O81" s="46">
        <f t="shared" si="63"/>
        <v>0.13837792804617668</v>
      </c>
      <c r="P81" s="46">
        <f t="shared" si="63"/>
        <v>0.18309008459572176</v>
      </c>
      <c r="Q81" s="46">
        <f t="shared" si="63"/>
        <v>-0.11807074765837561</v>
      </c>
      <c r="R81" s="46">
        <f t="shared" si="63"/>
        <v>5.9537345184341187E-2</v>
      </c>
      <c r="S81" s="46">
        <f t="shared" si="63"/>
        <v>0.21740405717870309</v>
      </c>
      <c r="T81" s="47">
        <f t="shared" si="63"/>
        <v>-4.4515066640316688E-2</v>
      </c>
    </row>
    <row r="82" spans="2:20" x14ac:dyDescent="0.25">
      <c r="B82" s="10" t="s">
        <v>23</v>
      </c>
      <c r="C82" s="11"/>
      <c r="D82" s="46">
        <f>(D65-C65)/C65</f>
        <v>0.19762845849802355</v>
      </c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7"/>
    </row>
    <row r="83" spans="2:20" ht="15.75" thickBot="1" x14ac:dyDescent="0.3">
      <c r="B83" s="44" t="s">
        <v>46</v>
      </c>
      <c r="C83" s="48"/>
      <c r="D83" s="49">
        <f>(D66-C66)/C66</f>
        <v>-5.4441576115938815E-4</v>
      </c>
      <c r="E83" s="49">
        <f t="shared" ref="E83:T83" si="65">(E66-D66)/D66</f>
        <v>6.0108757340586037E-2</v>
      </c>
      <c r="F83" s="49">
        <f t="shared" si="65"/>
        <v>6.1825823536798309E-2</v>
      </c>
      <c r="G83" s="49">
        <f t="shared" si="65"/>
        <v>8.5225410173054392E-2</v>
      </c>
      <c r="H83" s="49">
        <f t="shared" si="65"/>
        <v>0.27397846639358758</v>
      </c>
      <c r="I83" s="49">
        <f t="shared" si="65"/>
        <v>0.27959676705111713</v>
      </c>
      <c r="J83" s="49">
        <f t="shared" si="65"/>
        <v>0.32083730058488996</v>
      </c>
      <c r="K83" s="49">
        <f t="shared" si="65"/>
        <v>0.19130593741580826</v>
      </c>
      <c r="L83" s="49">
        <f t="shared" si="65"/>
        <v>0.16348891218911457</v>
      </c>
      <c r="M83" s="49">
        <f t="shared" si="65"/>
        <v>7.3921069223343724E-2</v>
      </c>
      <c r="N83" s="49">
        <f t="shared" si="65"/>
        <v>7.6720856909262045E-2</v>
      </c>
      <c r="O83" s="49">
        <f t="shared" si="65"/>
        <v>0.11463276142154874</v>
      </c>
      <c r="P83" s="49">
        <f t="shared" si="65"/>
        <v>8.4763808116329012E-2</v>
      </c>
      <c r="Q83" s="49">
        <f t="shared" si="65"/>
        <v>8.7948854314251947E-3</v>
      </c>
      <c r="R83" s="49">
        <f t="shared" si="65"/>
        <v>3.179726746073186E-2</v>
      </c>
      <c r="S83" s="49">
        <f t="shared" si="65"/>
        <v>0.12729144580662893</v>
      </c>
      <c r="T83" s="50">
        <f t="shared" si="65"/>
        <v>0.10082888725063176</v>
      </c>
    </row>
    <row r="84" spans="2:20" ht="8.25" customHeight="1" thickBot="1" x14ac:dyDescent="0.3">
      <c r="B84" s="51"/>
      <c r="C84" s="52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T84" s="11"/>
    </row>
    <row r="85" spans="2:20" ht="14.45" hidden="1" customHeight="1" x14ac:dyDescent="0.25">
      <c r="B85" s="15" t="s">
        <v>28</v>
      </c>
      <c r="C85" s="52"/>
      <c r="D85" s="53">
        <f t="shared" ref="D85:T87" si="66">(D68-C68)/C68</f>
        <v>4.0904639621718773E-2</v>
      </c>
      <c r="E85" s="53">
        <f t="shared" si="66"/>
        <v>0.17886703758228092</v>
      </c>
      <c r="F85" s="53">
        <f t="shared" si="66"/>
        <v>0.40512908943777182</v>
      </c>
      <c r="G85" s="53">
        <f t="shared" si="66"/>
        <v>2.7075927311623879E-2</v>
      </c>
      <c r="H85" s="53">
        <f t="shared" si="66"/>
        <v>-1.5149818565946483E-2</v>
      </c>
      <c r="I85" s="53">
        <f t="shared" si="66"/>
        <v>-0.11506375130525977</v>
      </c>
      <c r="J85" s="53">
        <f t="shared" si="66"/>
        <v>9.9732195977119631E-2</v>
      </c>
      <c r="K85" s="53">
        <f t="shared" si="66"/>
        <v>5.6224344710360148E-2</v>
      </c>
      <c r="L85" s="53">
        <f t="shared" si="66"/>
        <v>8.8021401423438533E-2</v>
      </c>
      <c r="M85" s="53">
        <f t="shared" si="66"/>
        <v>7.6649055281713063E-2</v>
      </c>
      <c r="N85" s="53">
        <f t="shared" si="66"/>
        <v>0.13990629762496662</v>
      </c>
      <c r="O85" s="53">
        <f t="shared" si="66"/>
        <v>4.3602200068438547E-2</v>
      </c>
      <c r="P85" s="53">
        <f t="shared" si="66"/>
        <v>6.135261678637683E-2</v>
      </c>
      <c r="Q85" s="53">
        <f t="shared" si="66"/>
        <v>9.1612190524268181E-2</v>
      </c>
      <c r="R85" s="53">
        <f t="shared" si="66"/>
        <v>4.0685276527913677E-2</v>
      </c>
      <c r="S85" s="53">
        <f t="shared" si="66"/>
        <v>-4.5176393803850613E-2</v>
      </c>
      <c r="T85" s="54">
        <f t="shared" si="66"/>
        <v>9.9092371984449562E-2</v>
      </c>
    </row>
    <row r="86" spans="2:20" ht="14.45" hidden="1" customHeight="1" x14ac:dyDescent="0.25">
      <c r="B86" s="7" t="s">
        <v>29</v>
      </c>
      <c r="C86" s="11"/>
      <c r="D86" s="55">
        <f t="shared" si="66"/>
        <v>-2.0961674554912987E-2</v>
      </c>
      <c r="E86" s="55">
        <f t="shared" si="66"/>
        <v>1.6176009476824644E-2</v>
      </c>
      <c r="F86" s="55">
        <f t="shared" si="66"/>
        <v>7.7241127324230077E-3</v>
      </c>
      <c r="G86" s="55">
        <f t="shared" si="66"/>
        <v>0.10431921489027174</v>
      </c>
      <c r="H86" s="55">
        <f t="shared" si="66"/>
        <v>0.34551206451783312</v>
      </c>
      <c r="I86" s="55">
        <f t="shared" si="66"/>
        <v>0.33291397822028618</v>
      </c>
      <c r="J86" s="55">
        <f t="shared" si="66"/>
        <v>0.2873347245873521</v>
      </c>
      <c r="K86" s="55">
        <f t="shared" si="66"/>
        <v>0.18073471805154229</v>
      </c>
      <c r="L86" s="55">
        <f t="shared" si="66"/>
        <v>0.14962521501553974</v>
      </c>
      <c r="M86" s="55">
        <f t="shared" si="66"/>
        <v>0.14930434914453522</v>
      </c>
      <c r="N86" s="55">
        <f t="shared" si="66"/>
        <v>7.722117862469173E-2</v>
      </c>
      <c r="O86" s="55">
        <f t="shared" si="66"/>
        <v>0.11482781871327662</v>
      </c>
      <c r="P86" s="55">
        <f t="shared" si="66"/>
        <v>9.0000497331106308E-2</v>
      </c>
      <c r="Q86" s="55">
        <f t="shared" si="66"/>
        <v>2.8750029184381302E-2</v>
      </c>
      <c r="R86" s="55">
        <f t="shared" si="66"/>
        <v>5.6721893393741576E-2</v>
      </c>
      <c r="S86" s="55">
        <f t="shared" si="66"/>
        <v>0.14930466258242178</v>
      </c>
      <c r="T86" s="56">
        <f t="shared" si="66"/>
        <v>0.10809788301161016</v>
      </c>
    </row>
    <row r="87" spans="2:20" ht="15" hidden="1" customHeight="1" thickBot="1" x14ac:dyDescent="0.3">
      <c r="B87" s="57" t="s">
        <v>47</v>
      </c>
      <c r="C87" s="11"/>
      <c r="D87" s="55">
        <f t="shared" si="66"/>
        <v>8.5369035652118445E-3</v>
      </c>
      <c r="E87" s="55">
        <f t="shared" si="66"/>
        <v>5.1542467855853785E-2</v>
      </c>
      <c r="F87" s="55">
        <f t="shared" si="66"/>
        <v>3.9184882082236319E-2</v>
      </c>
      <c r="G87" s="55">
        <f t="shared" si="66"/>
        <v>8.1784681795535399E-2</v>
      </c>
      <c r="H87" s="55">
        <f t="shared" si="66"/>
        <v>0.28983206201508993</v>
      </c>
      <c r="I87" s="55">
        <f t="shared" si="66"/>
        <v>0.30154489963351527</v>
      </c>
      <c r="J87" s="55">
        <f t="shared" si="66"/>
        <v>0.31601456979955994</v>
      </c>
      <c r="K87" s="55">
        <f t="shared" si="66"/>
        <v>0.1949788498162644</v>
      </c>
      <c r="L87" s="55">
        <f t="shared" si="66"/>
        <v>0.16655552706324939</v>
      </c>
      <c r="M87" s="55">
        <f t="shared" si="66"/>
        <v>6.9153855441334691E-2</v>
      </c>
      <c r="N87" s="55">
        <f t="shared" si="66"/>
        <v>7.0476586012425194E-2</v>
      </c>
      <c r="O87" s="55">
        <f t="shared" si="66"/>
        <v>0.11697562841079963</v>
      </c>
      <c r="P87" s="55">
        <f t="shared" si="66"/>
        <v>8.1784029458080318E-2</v>
      </c>
      <c r="Q87" s="55">
        <f t="shared" si="66"/>
        <v>1.6196688784526049E-2</v>
      </c>
      <c r="R87" s="55">
        <f t="shared" si="66"/>
        <v>2.8180118785795457E-2</v>
      </c>
      <c r="S87" s="98">
        <f t="shared" si="66"/>
        <v>0.1308281788524536</v>
      </c>
      <c r="T87" s="95">
        <f t="shared" si="66"/>
        <v>0.11256915164220047</v>
      </c>
    </row>
    <row r="88" spans="2:20" ht="15.75" thickBot="1" x14ac:dyDescent="0.3">
      <c r="B88" s="83" t="s">
        <v>48</v>
      </c>
      <c r="C88" s="84"/>
      <c r="D88" s="85">
        <v>2.5000000000000001E-2</v>
      </c>
      <c r="E88" s="85">
        <v>4.1000000000000002E-2</v>
      </c>
      <c r="F88" s="85">
        <v>5.0999999999999997E-2</v>
      </c>
      <c r="G88" s="85">
        <v>5.8999999999999997E-2</v>
      </c>
      <c r="H88" s="85">
        <v>0.27500000000000002</v>
      </c>
      <c r="I88" s="85">
        <v>0.313</v>
      </c>
      <c r="J88" s="85">
        <v>0.248</v>
      </c>
      <c r="K88" s="85">
        <v>0.25800000000000001</v>
      </c>
      <c r="L88" s="85">
        <v>0.16</v>
      </c>
      <c r="M88" s="85">
        <v>0.08</v>
      </c>
      <c r="N88" s="85">
        <v>0.08</v>
      </c>
      <c r="O88" s="85">
        <v>0.12690000000000001</v>
      </c>
      <c r="P88" s="85">
        <v>9.4E-2</v>
      </c>
      <c r="Q88" s="85">
        <v>2.1999999999999999E-2</v>
      </c>
      <c r="R88" s="85">
        <v>5.2299999999999999E-2</v>
      </c>
      <c r="S88" s="85">
        <v>0.13869999999999999</v>
      </c>
      <c r="T88" s="86">
        <v>8.7599999999999997E-2</v>
      </c>
    </row>
    <row r="89" spans="2:20" x14ac:dyDescent="0.25">
      <c r="B89" s="58" t="s">
        <v>49</v>
      </c>
    </row>
  </sheetData>
  <sheetProtection algorithmName="SHA-512" hashValue="5k/DGDuKczRpJivSmIS6vQ9ksjT8pBgkqY96hvDHZ7V36t6lxrF/mfHxhJFKNAbYEonKzSAdKr3kYI6DfRLdaw==" saltValue="/lV7+NRliXzhnCwUxNqCxg==" spinCount="100000" sheet="1" objects="1" scenarios="1"/>
  <mergeCells count="5">
    <mergeCell ref="B2:P3"/>
    <mergeCell ref="B5:P5"/>
    <mergeCell ref="B37:P37"/>
    <mergeCell ref="B72:P72"/>
    <mergeCell ref="B55:P5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B30" sqref="B30"/>
    </sheetView>
  </sheetViews>
  <sheetFormatPr defaultColWidth="9.140625" defaultRowHeight="15" x14ac:dyDescent="0.25"/>
  <cols>
    <col min="1" max="16384" width="9.140625" style="1"/>
  </cols>
  <sheetData/>
  <sheetProtection algorithmName="SHA-512" hashValue="GemR/c9QnrO4CSzv3wSptae+akRN3l4J3R4zlrFDy2BAQx2CmjuQqdLrwR76+Dqyirik2WOc/19BOFNhebEK7A==" saltValue="AFzhKyY3BSlDc95WTJ/s1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15"/>
  <sheetViews>
    <sheetView showGridLines="0" workbookViewId="0">
      <selection activeCell="B13" sqref="B13"/>
    </sheetView>
  </sheetViews>
  <sheetFormatPr defaultColWidth="9.140625" defaultRowHeight="15" x14ac:dyDescent="0.25"/>
  <cols>
    <col min="1" max="1" width="9.140625" style="1"/>
    <col min="2" max="2" width="29" style="1" bestFit="1" customWidth="1"/>
    <col min="3" max="6" width="12.140625" style="1" bestFit="1" customWidth="1"/>
    <col min="7" max="7" width="12" style="1" bestFit="1" customWidth="1"/>
    <col min="8" max="8" width="12.140625" style="1" bestFit="1" customWidth="1"/>
    <col min="9" max="9" width="12.42578125" style="1" bestFit="1" customWidth="1"/>
    <col min="10" max="10" width="10.7109375" style="1" bestFit="1" customWidth="1"/>
    <col min="11" max="11" width="3.42578125" style="1" customWidth="1"/>
    <col min="12" max="12" width="12.28515625" style="1" customWidth="1"/>
    <col min="13" max="13" width="3.85546875" style="1" customWidth="1"/>
    <col min="14" max="14" width="12.140625" style="1" customWidth="1"/>
    <col min="15" max="15" width="11.85546875" style="1" customWidth="1"/>
    <col min="16" max="16384" width="9.140625" style="1"/>
  </cols>
  <sheetData>
    <row r="1" spans="2:15" ht="15.75" thickBot="1" x14ac:dyDescent="0.3"/>
    <row r="2" spans="2:15" x14ac:dyDescent="0.25">
      <c r="B2" s="59"/>
      <c r="C2" s="108" t="s">
        <v>50</v>
      </c>
      <c r="D2" s="108"/>
      <c r="E2" s="108"/>
      <c r="F2" s="108" t="s">
        <v>51</v>
      </c>
      <c r="G2" s="108"/>
      <c r="H2" s="108"/>
      <c r="I2" s="108"/>
      <c r="J2" s="108"/>
      <c r="K2" s="93"/>
      <c r="L2" s="88"/>
      <c r="M2" s="11"/>
      <c r="N2" s="109" t="s">
        <v>61</v>
      </c>
      <c r="O2" s="110"/>
    </row>
    <row r="3" spans="2:15" x14ac:dyDescent="0.25">
      <c r="B3" s="60"/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57</v>
      </c>
      <c r="J3" s="11" t="s">
        <v>58</v>
      </c>
      <c r="K3" s="89"/>
      <c r="L3" s="89" t="s">
        <v>59</v>
      </c>
      <c r="M3" s="11"/>
      <c r="N3" s="60" t="s">
        <v>60</v>
      </c>
      <c r="O3" s="103" t="s">
        <v>62</v>
      </c>
    </row>
    <row r="4" spans="2:15" x14ac:dyDescent="0.25">
      <c r="B4" s="61" t="s">
        <v>52</v>
      </c>
      <c r="C4" s="11"/>
      <c r="D4" s="11"/>
      <c r="E4" s="11"/>
      <c r="F4" s="11"/>
      <c r="G4" s="11"/>
      <c r="H4" s="11"/>
      <c r="I4" s="11"/>
      <c r="J4" s="11"/>
      <c r="K4" s="89"/>
      <c r="L4" s="89"/>
      <c r="M4" s="11"/>
      <c r="N4" s="60"/>
      <c r="O4" s="103"/>
    </row>
    <row r="5" spans="2:15" x14ac:dyDescent="0.25">
      <c r="B5" s="60" t="s">
        <v>53</v>
      </c>
      <c r="C5" s="21">
        <f>'Historical trend'!J52</f>
        <v>199878.25884299999</v>
      </c>
      <c r="D5" s="21">
        <f>'Historical trend'!K52</f>
        <v>200628.11410100001</v>
      </c>
      <c r="E5" s="21">
        <f>'Historical trend'!L52</f>
        <v>192524.636834</v>
      </c>
      <c r="F5" s="21">
        <f>'Historical trend'!M52</f>
        <v>194295.71565500001</v>
      </c>
      <c r="G5" s="21">
        <f>'Historical trend'!N52</f>
        <v>194377.56804504938</v>
      </c>
      <c r="H5" s="21">
        <f>'Historical trend'!O52</f>
        <v>191337.61610159083</v>
      </c>
      <c r="I5" s="21">
        <f>'Historical trend'!P52</f>
        <v>189277.88404622988</v>
      </c>
      <c r="J5" s="21">
        <f>'Historical trend'!Q52</f>
        <v>187215.46589707892</v>
      </c>
      <c r="K5" s="90"/>
      <c r="L5" s="90">
        <f>'Historical trend'!R52</f>
        <v>186096.84766928107</v>
      </c>
      <c r="M5" s="21"/>
      <c r="N5" s="57">
        <f>'Historical trend'!S52</f>
        <v>180679.1545223697</v>
      </c>
      <c r="O5" s="36">
        <f>'Historical trend'!T52</f>
        <v>168622.7242845633</v>
      </c>
    </row>
    <row r="6" spans="2:15" x14ac:dyDescent="0.25">
      <c r="B6" s="60" t="s">
        <v>54</v>
      </c>
      <c r="C6" s="8">
        <f>'Historical trend'!J25</f>
        <v>87818.317763639992</v>
      </c>
      <c r="D6" s="8">
        <f>'Historical trend'!K25</f>
        <v>105334.72492138999</v>
      </c>
      <c r="E6" s="8">
        <f>'Historical trend'!L25</f>
        <v>117915.66460598999</v>
      </c>
      <c r="F6" s="8">
        <f>'Historical trend'!M25</f>
        <v>127229.73450681403</v>
      </c>
      <c r="G6" s="8">
        <f>'Historical trend'!N25</f>
        <v>136253.82831852461</v>
      </c>
      <c r="H6" s="8">
        <f>'Historical trend'!O25</f>
        <v>149812.00806399004</v>
      </c>
      <c r="I6" s="8">
        <f>'Historical trend'!P25</f>
        <v>160319.63094799506</v>
      </c>
      <c r="J6" s="8">
        <f>'Historical trend'!Q25</f>
        <v>161141.10247740796</v>
      </c>
      <c r="K6" s="91"/>
      <c r="L6" s="91">
        <f>'Historical trend'!R25</f>
        <v>164692.12232136514</v>
      </c>
      <c r="M6" s="8"/>
      <c r="N6" s="101">
        <f>'Historical trend'!S25</f>
        <v>180816.67600558576</v>
      </c>
      <c r="O6" s="9">
        <f>'Historical trend'!T25</f>
        <v>187747.23387601611</v>
      </c>
    </row>
    <row r="7" spans="2:15" x14ac:dyDescent="0.25">
      <c r="B7" s="60"/>
      <c r="C7" s="11"/>
      <c r="D7" s="11"/>
      <c r="E7" s="11"/>
      <c r="F7" s="11"/>
      <c r="G7" s="11"/>
      <c r="H7" s="11"/>
      <c r="I7" s="11"/>
      <c r="J7" s="11"/>
      <c r="K7" s="89"/>
      <c r="L7" s="89"/>
      <c r="M7" s="11"/>
      <c r="N7" s="60"/>
      <c r="O7" s="103"/>
    </row>
    <row r="8" spans="2:15" x14ac:dyDescent="0.25">
      <c r="B8" s="61" t="s">
        <v>55</v>
      </c>
      <c r="C8" s="11"/>
      <c r="D8" s="11"/>
      <c r="E8" s="11"/>
      <c r="F8" s="11"/>
      <c r="G8" s="11"/>
      <c r="H8" s="11"/>
      <c r="I8" s="11"/>
      <c r="J8" s="11"/>
      <c r="K8" s="89"/>
      <c r="L8" s="89"/>
      <c r="M8" s="11"/>
      <c r="N8" s="60"/>
      <c r="O8" s="103"/>
    </row>
    <row r="9" spans="2:15" x14ac:dyDescent="0.25">
      <c r="B9" s="60" t="s">
        <v>53</v>
      </c>
      <c r="C9" s="21">
        <v>204551</v>
      </c>
      <c r="D9" s="21">
        <v>210219</v>
      </c>
      <c r="E9" s="21">
        <v>214737</v>
      </c>
      <c r="F9" s="21">
        <v>206413</v>
      </c>
      <c r="G9" s="21">
        <v>208442</v>
      </c>
      <c r="H9" s="21">
        <v>213545</v>
      </c>
      <c r="I9" s="21">
        <v>218194</v>
      </c>
      <c r="J9" s="21">
        <v>223219</v>
      </c>
      <c r="K9" s="90"/>
      <c r="L9" s="90">
        <v>188082</v>
      </c>
      <c r="M9" s="21"/>
      <c r="N9" s="57">
        <v>186064</v>
      </c>
      <c r="O9" s="36">
        <v>184898</v>
      </c>
    </row>
    <row r="10" spans="2:15" x14ac:dyDescent="0.25">
      <c r="B10" s="60" t="s">
        <v>56</v>
      </c>
      <c r="C10" s="8">
        <v>85810</v>
      </c>
      <c r="D10" s="8">
        <v>109948</v>
      </c>
      <c r="E10" s="8">
        <v>131411</v>
      </c>
      <c r="F10" s="8">
        <v>135226</v>
      </c>
      <c r="G10" s="8">
        <v>147481</v>
      </c>
      <c r="H10" s="8">
        <v>163179</v>
      </c>
      <c r="I10" s="8">
        <v>180070</v>
      </c>
      <c r="J10" s="8">
        <v>198954</v>
      </c>
      <c r="K10" s="91"/>
      <c r="L10" s="91">
        <v>176410</v>
      </c>
      <c r="M10" s="8"/>
      <c r="N10" s="101">
        <v>198715</v>
      </c>
      <c r="O10" s="9">
        <v>214759</v>
      </c>
    </row>
    <row r="11" spans="2:15" ht="15.75" thickBot="1" x14ac:dyDescent="0.3">
      <c r="B11" s="62"/>
      <c r="C11" s="63"/>
      <c r="D11" s="63"/>
      <c r="E11" s="63"/>
      <c r="F11" s="19"/>
      <c r="G11" s="19"/>
      <c r="H11" s="19"/>
      <c r="I11" s="63"/>
      <c r="J11" s="19"/>
      <c r="K11" s="91"/>
      <c r="L11" s="92"/>
      <c r="M11" s="8"/>
      <c r="N11" s="102"/>
      <c r="O11" s="20"/>
    </row>
    <row r="14" spans="2:15" ht="15.75" x14ac:dyDescent="0.3">
      <c r="C14" s="81"/>
      <c r="D14" s="82"/>
      <c r="E14" s="82"/>
      <c r="F14" s="82"/>
      <c r="G14" s="82"/>
      <c r="H14" s="82"/>
    </row>
    <row r="15" spans="2:15" x14ac:dyDescent="0.25">
      <c r="L15" s="94"/>
    </row>
  </sheetData>
  <sheetProtection algorithmName="SHA-512" hashValue="aJddVvKt/5AESFsugdgJwRKm7QuPvQZkS8cS/t/HlexBEb3Rm/KEwyzGYVn1lCTOWU76rEZ9Fz99YUTmEA/dqA==" saltValue="34qNURrTucpyPAtjsg8TiQ==" spinCount="100000" sheet="1" objects="1" scenarios="1"/>
  <mergeCells count="3">
    <mergeCell ref="C2:E2"/>
    <mergeCell ref="F2:J2"/>
    <mergeCell ref="N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N6"/>
  <sheetViews>
    <sheetView showGridLines="0" topLeftCell="B1" workbookViewId="0">
      <selection activeCell="N8" sqref="N8"/>
    </sheetView>
  </sheetViews>
  <sheetFormatPr defaultRowHeight="15" x14ac:dyDescent="0.25"/>
  <cols>
    <col min="3" max="3" width="18.28515625" bestFit="1" customWidth="1"/>
  </cols>
  <sheetData>
    <row r="2" spans="3:14" ht="15.75" thickBot="1" x14ac:dyDescent="0.3"/>
    <row r="3" spans="3:14" ht="15.75" thickTop="1" x14ac:dyDescent="0.25">
      <c r="D3" s="64" t="s">
        <v>8</v>
      </c>
      <c r="E3" s="64" t="s">
        <v>9</v>
      </c>
      <c r="F3" s="64" t="s">
        <v>10</v>
      </c>
      <c r="G3" s="64" t="s">
        <v>11</v>
      </c>
      <c r="H3" s="64" t="s">
        <v>12</v>
      </c>
      <c r="I3" s="64" t="s">
        <v>13</v>
      </c>
      <c r="J3" s="64" t="s">
        <v>57</v>
      </c>
      <c r="K3" s="64" t="s">
        <v>58</v>
      </c>
      <c r="L3" s="64" t="s">
        <v>59</v>
      </c>
      <c r="M3" s="64" t="s">
        <v>60</v>
      </c>
      <c r="N3" s="64" t="s">
        <v>62</v>
      </c>
    </row>
    <row r="4" spans="3:14" x14ac:dyDescent="0.25">
      <c r="C4" t="s">
        <v>33</v>
      </c>
      <c r="D4" s="65">
        <v>2</v>
      </c>
      <c r="E4" s="65">
        <v>2</v>
      </c>
      <c r="F4" s="65">
        <v>2</v>
      </c>
      <c r="G4" s="65">
        <v>4.0246857161154637</v>
      </c>
      <c r="H4" s="65">
        <v>4.078832722970132</v>
      </c>
      <c r="I4" s="65">
        <v>4.087123464150932</v>
      </c>
      <c r="J4" s="65">
        <v>4.1075023894460418</v>
      </c>
      <c r="K4" s="65">
        <v>4.1302963419397356</v>
      </c>
      <c r="L4" s="65">
        <v>3.9830999999999999</v>
      </c>
      <c r="M4" s="65">
        <v>3.7004000000000001</v>
      </c>
      <c r="N4" s="65">
        <v>3.6899000000000002</v>
      </c>
    </row>
    <row r="5" spans="3:14" x14ac:dyDescent="0.25">
      <c r="C5" t="s">
        <v>34</v>
      </c>
      <c r="D5" s="66">
        <v>0.23366371689606194</v>
      </c>
      <c r="E5" s="66">
        <v>0.21468703912978282</v>
      </c>
      <c r="F5" s="66">
        <v>0.20861564972130148</v>
      </c>
      <c r="G5" s="66">
        <v>0.52468571611546366</v>
      </c>
      <c r="H5" s="66">
        <v>0.578832722970132</v>
      </c>
      <c r="I5" s="66">
        <v>0.58712346415093197</v>
      </c>
      <c r="J5" s="66">
        <v>0.60750238944604185</v>
      </c>
      <c r="K5" s="66">
        <v>0.6302963419397356</v>
      </c>
      <c r="L5" s="66">
        <v>0</v>
      </c>
      <c r="M5" s="66">
        <v>0</v>
      </c>
      <c r="N5" s="66">
        <v>0</v>
      </c>
    </row>
    <row r="6" spans="3:14" x14ac:dyDescent="0.25">
      <c r="C6" t="s">
        <v>35</v>
      </c>
      <c r="D6" s="76">
        <v>2</v>
      </c>
      <c r="E6" s="76">
        <v>2</v>
      </c>
      <c r="F6" s="76">
        <v>2</v>
      </c>
      <c r="G6">
        <v>3.5</v>
      </c>
      <c r="H6">
        <v>3.5</v>
      </c>
      <c r="I6">
        <v>3.5</v>
      </c>
      <c r="J6">
        <v>3.5</v>
      </c>
      <c r="K6">
        <v>3.5</v>
      </c>
      <c r="L6" s="79">
        <v>3.9830999999999999</v>
      </c>
      <c r="M6" s="79">
        <v>3.7004000000000001</v>
      </c>
      <c r="N6" s="79">
        <v>3.6899000000000002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Average price trend</vt:lpstr>
      <vt:lpstr>Historical trend</vt:lpstr>
      <vt:lpstr>Average increase trend</vt:lpstr>
      <vt:lpstr>Standard tariffs</vt:lpstr>
      <vt:lpstr>Environmental levy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Mashile</dc:creator>
  <cp:lastModifiedBy>Choshane Phaahla</cp:lastModifiedBy>
  <dcterms:created xsi:type="dcterms:W3CDTF">2016-07-20T10:35:16Z</dcterms:created>
  <dcterms:modified xsi:type="dcterms:W3CDTF">2022-04-07T07:44:48Z</dcterms:modified>
</cp:coreProperties>
</file>