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skom-my.sharepoint.com/personal/radebemn_eskom_co_za/Documents/Documents/ERTSA/202627/20260207 NERSA decision/Rate increase file/20260207 With RTP adj/20260209/"/>
    </mc:Choice>
  </mc:AlternateContent>
  <xr:revisionPtr revIDLastSave="7" documentId="8_{5EE6FE43-5DF2-4D85-A1E5-786A6C011EAF}" xr6:coauthVersionLast="47" xr6:coauthVersionMax="47" xr10:uidLastSave="{7FC025B1-33D9-4F35-8D67-6EB841E3110C}"/>
  <bookViews>
    <workbookView xWindow="-108" yWindow="-108" windowWidth="23256" windowHeight="12456" tabRatio="897" firstSheet="22" activeTab="31" xr2:uid="{00000000-000D-0000-FFFF-FFFF00000000}"/>
  </bookViews>
  <sheets>
    <sheet name="Menu" sheetId="49" r:id="rId1"/>
    <sheet name="WEPS NLA" sheetId="63" r:id="rId2"/>
    <sheet name="WEPS Munic" sheetId="65" r:id="rId3"/>
    <sheet name="Megaflex NLA" sheetId="66" r:id="rId4"/>
    <sheet name="Megaflex Gen NLA" sheetId="58" r:id="rId5"/>
    <sheet name="Miniflex NLA" sheetId="70" r:id="rId6"/>
    <sheet name="Nightsave Large NLA" sheetId="68" state="hidden" r:id="rId7"/>
    <sheet name="Nightsave Large Munic" sheetId="69" state="hidden" r:id="rId8"/>
    <sheet name=" Nightsave Urban NLA" sheetId="72" r:id="rId9"/>
    <sheet name="Nightsave Small Munic" sheetId="73" state="hidden" r:id="rId10"/>
    <sheet name="Miniflex Munic " sheetId="71" state="hidden" r:id="rId11"/>
    <sheet name="Nightsave Rural NLA" sheetId="76" r:id="rId12"/>
    <sheet name="Ruraflex NLA" sheetId="74" r:id="rId13"/>
    <sheet name="Ruraflex Gen NLA" sheetId="60" r:id="rId14"/>
    <sheet name="Municflex " sheetId="67" r:id="rId15"/>
    <sheet name="Businessrate NLA" sheetId="80" r:id="rId16"/>
    <sheet name="Municrate" sheetId="81" r:id="rId17"/>
    <sheet name="Public Lighting NLA" sheetId="85" r:id="rId18"/>
    <sheet name="Public Lighting Munic " sheetId="86" r:id="rId19"/>
    <sheet name="Homepower NLA" sheetId="82" r:id="rId20"/>
    <sheet name="Homepower Munic" sheetId="83" state="hidden" r:id="rId21"/>
    <sheet name="EasyElectricity" sheetId="117" r:id="rId22"/>
    <sheet name="Homelight NLA" sheetId="84" r:id="rId23"/>
    <sheet name="Nightsave Rural Munic " sheetId="77" state="hidden" r:id="rId24"/>
    <sheet name="Ruraflex Munic " sheetId="75" state="hidden" r:id="rId25"/>
    <sheet name="Landrate NLA" sheetId="87" r:id="rId26"/>
    <sheet name="Landrate Munic " sheetId="88" state="hidden" r:id="rId27"/>
    <sheet name="TOuS Original" sheetId="55" state="hidden" r:id="rId28"/>
    <sheet name="Homeflex NLA" sheetId="114" r:id="rId29"/>
    <sheet name="Gen-offset" sheetId="115" r:id="rId30"/>
    <sheet name=" TUoS NLA" sheetId="111" r:id="rId31"/>
    <sheet name="DUoS NLA" sheetId="47" r:id="rId32"/>
    <sheet name="Loss Factors" sheetId="39" r:id="rId33"/>
    <sheet name=" Excess NCC NLA" sheetId="56" r:id="rId34"/>
    <sheet name="Excess NCC Munic" sheetId="90" r:id="rId35"/>
    <sheet name="Gen Tariffs" sheetId="102" r:id="rId36"/>
    <sheet name="Env levy" sheetId="64" state="hidden" r:id="rId37"/>
    <sheet name="Sheet2" sheetId="101" state="hidden" r:id="rId38"/>
  </sheets>
  <definedNames>
    <definedName name="_Toc3457939" localSheetId="6">'Nightsave Large NLA'!$G$2</definedName>
    <definedName name="aveday" localSheetId="37">#REF!</definedName>
    <definedName name="aveday">#REF!</definedName>
    <definedName name="AveDays" localSheetId="2">#REF!</definedName>
    <definedName name="AveDays" localSheetId="1">#REF!</definedName>
    <definedName name="AveDays">#REF!</definedName>
    <definedName name="avgdaysmth" localSheetId="34">#REF!</definedName>
    <definedName name="avgdaysmth" localSheetId="4">#REF!</definedName>
    <definedName name="avgdaysmth" localSheetId="10">#REF!</definedName>
    <definedName name="avgdaysmth" localSheetId="14">#REF!</definedName>
    <definedName name="avgdaysmth" localSheetId="16">#REF!</definedName>
    <definedName name="avgdaysmth" localSheetId="7">#REF!</definedName>
    <definedName name="avgdaysmth" localSheetId="23">#REF!</definedName>
    <definedName name="avgdaysmth" localSheetId="9">#REF!</definedName>
    <definedName name="avgdaysmth" localSheetId="18">#REF!</definedName>
    <definedName name="avgdaysmth" localSheetId="13">#REF!</definedName>
    <definedName name="avgdaysmth" localSheetId="24">#REF!</definedName>
    <definedName name="avgdaysmth" localSheetId="37">#REF!</definedName>
    <definedName name="avgdaysmth">#REF!</definedName>
    <definedName name="ClearREVcrr" localSheetId="2">#REF!,#REF!,#REF!,#REF!</definedName>
    <definedName name="ClearREVcrr" localSheetId="1">#REF!,#REF!,#REF!,#REF!</definedName>
    <definedName name="ClearREVcrr">#REF!,#REF!,#REF!,#REF!</definedName>
    <definedName name="ClrCRR" localSheetId="2">#REF!,#REF!,#REF!,#REF!</definedName>
    <definedName name="ClrCRR" localSheetId="1">#REF!,#REF!,#REF!,#REF!</definedName>
    <definedName name="ClrCRR">#REF!,#REF!,#REF!,#REF!</definedName>
    <definedName name="ClrSCRR" localSheetId="2">#REF!,#REF!,#REF!,#REF!</definedName>
    <definedName name="ClrSCRR" localSheetId="1">#REF!,#REF!,#REF!,#REF!</definedName>
    <definedName name="ClrSCRR">#REF!,#REF!,#REF!,#REF!</definedName>
    <definedName name="ClrSubPhADDlevy" localSheetId="2">#REF!,#REF!,#REF!,#REF!</definedName>
    <definedName name="ClrSubPhADDlevy" localSheetId="1">#REF!,#REF!,#REF!,#REF!</definedName>
    <definedName name="ClrSubPhADDlevy">#REF!,#REF!,#REF!,#REF!</definedName>
    <definedName name="ClrSubPhAddLevyRisk" localSheetId="2">#REF!,#REF!,#REF!,#REF!</definedName>
    <definedName name="ClrSubPhAddLevyRisk" localSheetId="1">#REF!,#REF!,#REF!,#REF!</definedName>
    <definedName name="ClrSubPhAddLevyRisk">#REF!,#REF!,#REF!,#REF!</definedName>
    <definedName name="ClrSubPhase" localSheetId="2">#REF!,#REF!,#REF!,#REF!</definedName>
    <definedName name="ClrSubPhase" localSheetId="1">#REF!,#REF!,#REF!,#REF!</definedName>
    <definedName name="ClrSubPhase">#REF!,#REF!,#REF!,#REF!</definedName>
    <definedName name="ClrSUBR" localSheetId="2">#REF!,#REF!,#REF!,#REF!</definedName>
    <definedName name="ClrSUBR" localSheetId="1">#REF!,#REF!,#REF!,#REF!</definedName>
    <definedName name="ClrSUBR">#REF!,#REF!,#REF!,#REF!</definedName>
    <definedName name="DxLoss1">#REF!</definedName>
    <definedName name="DxLoss2">#REF!</definedName>
    <definedName name="DxLoss3">#REF!</definedName>
    <definedName name="DxLoss4">#REF!</definedName>
    <definedName name="EnviroLevy">#REF!</definedName>
    <definedName name="EnviroOPT">#REF!</definedName>
    <definedName name="EnvLevyINrate">#REF!</definedName>
    <definedName name="Factor">#REF!</definedName>
    <definedName name="g">#REF!</definedName>
    <definedName name="GenTUoSadd">#REF!</definedName>
    <definedName name="InAltmunicAffSub" localSheetId="37">#REF!</definedName>
    <definedName name="InAltmunicAffSub">#REF!</definedName>
    <definedName name="InAltmunicDx" localSheetId="37">#REF!</definedName>
    <definedName name="InAltmunicDx">#REF!</definedName>
    <definedName name="InAltmunicDxPOD" localSheetId="37">#REF!</definedName>
    <definedName name="InAltmunicDxPOD">#REF!</definedName>
    <definedName name="InAltmunicE" localSheetId="37">#REF!</definedName>
    <definedName name="InAltmunicE">#REF!</definedName>
    <definedName name="InAltmunicElecSub" localSheetId="37">#REF!</definedName>
    <definedName name="InAltmunicElecSub">#REF!</definedName>
    <definedName name="InAltmunickvarh" localSheetId="37">#REF!</definedName>
    <definedName name="InAltmunickvarh">#REF!</definedName>
    <definedName name="InAltmunicLVSub" localSheetId="37">#REF!</definedName>
    <definedName name="InAltmunicLVSub">#REF!</definedName>
    <definedName name="InAltmunicmain" localSheetId="37">#REF!</definedName>
    <definedName name="InAltmunicmain">#REF!</definedName>
    <definedName name="InAltmunicNDC" localSheetId="37">#REF!</definedName>
    <definedName name="InAltmunicNDC">#REF!</definedName>
    <definedName name="InAltmunicNetSub" localSheetId="37">#REF!</definedName>
    <definedName name="InAltmunicNetSub">#REF!</definedName>
    <definedName name="InAltmunicRAffSub" localSheetId="37">#REF!</definedName>
    <definedName name="InAltmunicRAffSub">#REF!</definedName>
    <definedName name="InAltmunicRDx" localSheetId="37">#REF!</definedName>
    <definedName name="InAltmunicRDx">#REF!</definedName>
    <definedName name="InAltmunicRDxPOD" localSheetId="37">#REF!</definedName>
    <definedName name="InAltmunicRDxPOD">#REF!</definedName>
    <definedName name="InAltmunicRE" localSheetId="37">#REF!</definedName>
    <definedName name="InAltmunicRE">#REF!</definedName>
    <definedName name="InAltmunicRel" localSheetId="37">#REF!</definedName>
    <definedName name="InAltmunicRel">#REF!</definedName>
    <definedName name="InAltmunicRElecSub" localSheetId="37">#REF!</definedName>
    <definedName name="InAltmunicRElecSub">#REF!</definedName>
    <definedName name="InAltmunicRet" localSheetId="37">#REF!</definedName>
    <definedName name="InAltmunicRet">#REF!</definedName>
    <definedName name="InAltmunicRkvarh" localSheetId="37">#REF!</definedName>
    <definedName name="InAltmunicRkvarh">#REF!</definedName>
    <definedName name="InAltmunicRLVSub" localSheetId="37">#REF!</definedName>
    <definedName name="InAltmunicRLVSub">#REF!</definedName>
    <definedName name="InAltmunicRmain" localSheetId="37">#REF!</definedName>
    <definedName name="InAltmunicRmain">#REF!</definedName>
    <definedName name="InAltmunicRNDC" localSheetId="37">#REF!</definedName>
    <definedName name="InAltmunicRNDC">#REF!</definedName>
    <definedName name="InAltmunicRNetSub" localSheetId="37">#REF!</definedName>
    <definedName name="InAltmunicRNetSub">#REF!</definedName>
    <definedName name="InAltmunicRRel" localSheetId="37">#REF!</definedName>
    <definedName name="InAltmunicRRel">#REF!</definedName>
    <definedName name="InAltmunicRRet" localSheetId="37">#REF!</definedName>
    <definedName name="InAltmunicRRet">#REF!</definedName>
    <definedName name="InAltmunicRTx" localSheetId="37">#REF!</definedName>
    <definedName name="InAltmunicRTx">#REF!</definedName>
    <definedName name="InAltmunicRTxDx" localSheetId="37">#REF!</definedName>
    <definedName name="InAltmunicRTxDx">#REF!</definedName>
    <definedName name="InAltmunicTx" localSheetId="37">#REF!</definedName>
    <definedName name="InAltmunicTx">#REF!</definedName>
    <definedName name="InAltmunicTxDx" localSheetId="37">#REF!</definedName>
    <definedName name="InAltmunicTxDx">#REF!</definedName>
    <definedName name="InBusAffSub" localSheetId="37">#REF!</definedName>
    <definedName name="InBusAffSub">#REF!</definedName>
    <definedName name="InBusDx" localSheetId="37">#REF!</definedName>
    <definedName name="InBusDx">#REF!</definedName>
    <definedName name="InBusDxPOD" localSheetId="37">#REF!</definedName>
    <definedName name="InBusDxPOD">#REF!</definedName>
    <definedName name="InBusE" localSheetId="37">#REF!</definedName>
    <definedName name="InBusE">#REF!</definedName>
    <definedName name="InBusElecSub" localSheetId="37">#REF!</definedName>
    <definedName name="InBusElecSub">#REF!</definedName>
    <definedName name="InBuskvarh" localSheetId="37">#REF!</definedName>
    <definedName name="InBuskvarh">#REF!</definedName>
    <definedName name="InBusLVSub" localSheetId="37">#REF!</definedName>
    <definedName name="InBusLVSub">#REF!</definedName>
    <definedName name="InBusmain" localSheetId="37">#REF!</definedName>
    <definedName name="InBusmain">#REF!</definedName>
    <definedName name="InBusmunicAffSub">#REF!</definedName>
    <definedName name="InBusmunicDx">#REF!</definedName>
    <definedName name="InBusmunicDxPOD">#REF!</definedName>
    <definedName name="InBusmunicE">#REF!</definedName>
    <definedName name="InBusmunicElecSub">#REF!</definedName>
    <definedName name="InBusmunickvarh">#REF!</definedName>
    <definedName name="InBusmunicLVSub">#REF!</definedName>
    <definedName name="InBusmunicmain">#REF!</definedName>
    <definedName name="InBusmunicNDC">#REF!</definedName>
    <definedName name="InBusmunicNetSub">#REF!</definedName>
    <definedName name="InBusmunicRel">#REF!</definedName>
    <definedName name="InBusmunicRet">#REF!</definedName>
    <definedName name="InBusmunicTx">#REF!</definedName>
    <definedName name="InBusmunicTxDx">#REF!</definedName>
    <definedName name="InBusNDC" localSheetId="37">#REF!</definedName>
    <definedName name="InBusNDC">#REF!</definedName>
    <definedName name="InBusNetSub" localSheetId="37">#REF!</definedName>
    <definedName name="InBusNetSub">#REF!</definedName>
    <definedName name="InBusRel" localSheetId="37">#REF!</definedName>
    <definedName name="InBusRel">#REF!</definedName>
    <definedName name="InBusRet" localSheetId="37">#REF!</definedName>
    <definedName name="InBusRet">#REF!</definedName>
    <definedName name="InBusTx" localSheetId="37">#REF!</definedName>
    <definedName name="InBusTx">#REF!</definedName>
    <definedName name="InBusTxDx" localSheetId="37">#REF!</definedName>
    <definedName name="InBusTxDx">#REF!</definedName>
    <definedName name="incESK">#REF!</definedName>
    <definedName name="incMUN">#REF!</definedName>
    <definedName name="InHLAffSub" localSheetId="37">#REF!</definedName>
    <definedName name="InHLAffSub">#REF!</definedName>
    <definedName name="InHLDx" localSheetId="37">#REF!</definedName>
    <definedName name="InHLDx">#REF!</definedName>
    <definedName name="InHLDxPOD" localSheetId="37">#REF!</definedName>
    <definedName name="InHLDxPOD">#REF!</definedName>
    <definedName name="InHLE" localSheetId="37">#REF!</definedName>
    <definedName name="InHLE">#REF!</definedName>
    <definedName name="InHLElecSub" localSheetId="37">#REF!</definedName>
    <definedName name="InHLElecSub">#REF!</definedName>
    <definedName name="InHLkvarh" localSheetId="37">#REF!</definedName>
    <definedName name="InHLkvarh">#REF!</definedName>
    <definedName name="InHLLVSub" localSheetId="37">#REF!</definedName>
    <definedName name="InHLLVSub">#REF!</definedName>
    <definedName name="InHLmain" localSheetId="37">#REF!</definedName>
    <definedName name="InHLmain">#REF!</definedName>
    <definedName name="InHLNDC" localSheetId="37">#REF!</definedName>
    <definedName name="InHLNDC">#REF!</definedName>
    <definedName name="InHLNetSub" localSheetId="37">#REF!</definedName>
    <definedName name="InHLNetSub">#REF!</definedName>
    <definedName name="InHLRel" localSheetId="37">#REF!</definedName>
    <definedName name="InHLRel">#REF!</definedName>
    <definedName name="InHLRet" localSheetId="37">#REF!</definedName>
    <definedName name="InHLRet">#REF!</definedName>
    <definedName name="InHLTx" localSheetId="37">#REF!</definedName>
    <definedName name="InHLTx">#REF!</definedName>
    <definedName name="InHLTxDx" localSheetId="37">#REF!</definedName>
    <definedName name="InHLTxDx">#REF!</definedName>
    <definedName name="InHPAffSub" localSheetId="37">#REF!</definedName>
    <definedName name="InHPAffSub">#REF!</definedName>
    <definedName name="InHPbulk_network">#REF!</definedName>
    <definedName name="InHPDx" localSheetId="37">#REF!</definedName>
    <definedName name="InHPDx">#REF!</definedName>
    <definedName name="InHPDxPOD" localSheetId="37">#REF!</definedName>
    <definedName name="InHPDxPOD">#REF!</definedName>
    <definedName name="InHPE" localSheetId="37">#REF!</definedName>
    <definedName name="InHPE">#REF!</definedName>
    <definedName name="InHPElecSub" localSheetId="37">#REF!</definedName>
    <definedName name="InHPElecSub">#REF!</definedName>
    <definedName name="InHPkvarh" localSheetId="37">#REF!</definedName>
    <definedName name="InHPkvarh">#REF!</definedName>
    <definedName name="InHPLVSub" localSheetId="37">#REF!</definedName>
    <definedName name="InHPLVSub">#REF!</definedName>
    <definedName name="InHPmain" localSheetId="37">#REF!</definedName>
    <definedName name="InHPmain">#REF!</definedName>
    <definedName name="InHPmunicAffSub">#REF!</definedName>
    <definedName name="InHPmunicDx">#REF!</definedName>
    <definedName name="InHPmunicDxPOD">#REF!</definedName>
    <definedName name="InHPmunicE">#REF!</definedName>
    <definedName name="InHPmunicElecSub">#REF!</definedName>
    <definedName name="InHPmunickvarh">#REF!</definedName>
    <definedName name="InHPmunicLVSub">#REF!</definedName>
    <definedName name="InHPmunicmain">#REF!</definedName>
    <definedName name="InHPmunicNDC">#REF!</definedName>
    <definedName name="InHPmunicNetSub">#REF!</definedName>
    <definedName name="InHPmunicRel">#REF!</definedName>
    <definedName name="InHPmunicRet">#REF!</definedName>
    <definedName name="InHPmunicTx">#REF!</definedName>
    <definedName name="InHPmunicTxDx">#REF!</definedName>
    <definedName name="InHPNDC" localSheetId="37">#REF!</definedName>
    <definedName name="InHPNDC">#REF!</definedName>
    <definedName name="InHPNetSub" localSheetId="37">#REF!</definedName>
    <definedName name="InHPNetSub">#REF!</definedName>
    <definedName name="InHPRel" localSheetId="37">#REF!</definedName>
    <definedName name="InHPRel">#REF!</definedName>
    <definedName name="InHPRet" localSheetId="37">#REF!</definedName>
    <definedName name="InHPRet">#REF!</definedName>
    <definedName name="InHPTx" localSheetId="37">#REF!</definedName>
    <definedName name="InHPTx">#REF!</definedName>
    <definedName name="InHPTxDx" localSheetId="37">#REF!</definedName>
    <definedName name="InHPTxDx">#REF!</definedName>
    <definedName name="InLandAffSub" localSheetId="37">#REF!</definedName>
    <definedName name="InLandAffSub">#REF!</definedName>
    <definedName name="InLandDx" localSheetId="37">#REF!</definedName>
    <definedName name="InLandDx">#REF!</definedName>
    <definedName name="InLandDxPOD" localSheetId="37">#REF!</definedName>
    <definedName name="InLandDxPOD">#REF!</definedName>
    <definedName name="InLandE" localSheetId="37">#REF!</definedName>
    <definedName name="InLandE">#REF!</definedName>
    <definedName name="InLandElecSub" localSheetId="37">#REF!</definedName>
    <definedName name="InLandElecSub">#REF!</definedName>
    <definedName name="InLandkvarh" localSheetId="37">#REF!</definedName>
    <definedName name="InLandkvarh">#REF!</definedName>
    <definedName name="InLandLVSub" localSheetId="37">#REF!</definedName>
    <definedName name="InLandLVSub">#REF!</definedName>
    <definedName name="InLandmain" localSheetId="37">#REF!</definedName>
    <definedName name="InLandmain">#REF!</definedName>
    <definedName name="InLandmunicAffSub">#REF!</definedName>
    <definedName name="InLandmunicDx">#REF!</definedName>
    <definedName name="InLandmunicDxPOD">#REF!</definedName>
    <definedName name="InLandmunicE">#REF!</definedName>
    <definedName name="InLandmunicElecSub">#REF!</definedName>
    <definedName name="InLandmunickvarh">#REF!</definedName>
    <definedName name="InLandmunicLVSub">#REF!</definedName>
    <definedName name="InLandmunicmain">#REF!</definedName>
    <definedName name="InLandmunicNDC">#REF!</definedName>
    <definedName name="InLandmunicNetSub">#REF!</definedName>
    <definedName name="InLandmunicRel">#REF!</definedName>
    <definedName name="InLandmunicRet">#REF!</definedName>
    <definedName name="InLandmunicTx">#REF!</definedName>
    <definedName name="InLandmunicTxDx">#REF!</definedName>
    <definedName name="InLandNDC" localSheetId="37">#REF!</definedName>
    <definedName name="InLandNDC">#REF!</definedName>
    <definedName name="InLandNetSub" localSheetId="37">#REF!</definedName>
    <definedName name="InLandNetSub">#REF!</definedName>
    <definedName name="InLandRel" localSheetId="37">#REF!</definedName>
    <definedName name="InLandRel">#REF!</definedName>
    <definedName name="InLandRet" localSheetId="37">#REF!</definedName>
    <definedName name="InLandRet">#REF!</definedName>
    <definedName name="InLandTx" localSheetId="37">#REF!</definedName>
    <definedName name="InLandTx">#REF!</definedName>
    <definedName name="InLandTxDx" localSheetId="37">#REF!</definedName>
    <definedName name="InLandTxDx">#REF!</definedName>
    <definedName name="InMegaAffSub" localSheetId="37">#REF!</definedName>
    <definedName name="InMegaAffSub">#REF!</definedName>
    <definedName name="InMegaDx" localSheetId="37">#REF!</definedName>
    <definedName name="InMegaDx">#REF!</definedName>
    <definedName name="InMegaDxPOD" localSheetId="37">#REF!</definedName>
    <definedName name="InMegaDxPOD">#REF!</definedName>
    <definedName name="InMegaE" localSheetId="37">#REF!</definedName>
    <definedName name="InMegaE">#REF!</definedName>
    <definedName name="InMegaElecSub" localSheetId="37">#REF!</definedName>
    <definedName name="InMegaElecSub">#REF!</definedName>
    <definedName name="InMegakvarh" localSheetId="37">#REF!</definedName>
    <definedName name="InMegakvarh">#REF!</definedName>
    <definedName name="InMegaLVSub" localSheetId="37">#REF!</definedName>
    <definedName name="InMegaLVSub">#REF!</definedName>
    <definedName name="InMegamain" localSheetId="37">#REF!</definedName>
    <definedName name="InMegamain">#REF!</definedName>
    <definedName name="InMegamunicAffSub">#REF!</definedName>
    <definedName name="InMegamunicDx">#REF!</definedName>
    <definedName name="InMegamunicDxPOD">#REF!</definedName>
    <definedName name="InMegamunicE">#REF!</definedName>
    <definedName name="InMegamunicElecSub">#REF!</definedName>
    <definedName name="InMegamunickvarh">#REF!</definedName>
    <definedName name="InMegamunicLVSub">#REF!</definedName>
    <definedName name="InMegamunicmain">#REF!</definedName>
    <definedName name="INMegamunicNDC">#REF!</definedName>
    <definedName name="InMegamunicNetSub">#REF!</definedName>
    <definedName name="InMegamunicRel">#REF!</definedName>
    <definedName name="InMegamunicRet">#REF!</definedName>
    <definedName name="InMegamunicTx">#REF!</definedName>
    <definedName name="InMegamunicTxDx">#REF!</definedName>
    <definedName name="INMegaNDC" localSheetId="37">#REF!</definedName>
    <definedName name="INMegaNDC">#REF!</definedName>
    <definedName name="InMegaNetSub" localSheetId="37">#REF!</definedName>
    <definedName name="InMegaNetSub">#REF!</definedName>
    <definedName name="InMegaRel" localSheetId="37">#REF!</definedName>
    <definedName name="InMegaRel">#REF!</definedName>
    <definedName name="InMegaRet" localSheetId="37">#REF!</definedName>
    <definedName name="InMegaRet">#REF!</definedName>
    <definedName name="InMegaTx" localSheetId="37">#REF!</definedName>
    <definedName name="InMegaTx">#REF!</definedName>
    <definedName name="InMegaTxDx" localSheetId="37">#REF!</definedName>
    <definedName name="InMegaTxDx">#REF!</definedName>
    <definedName name="InMiniAffSub" localSheetId="37">#REF!</definedName>
    <definedName name="InMiniAffSub">#REF!</definedName>
    <definedName name="InMiniDx" localSheetId="37">#REF!</definedName>
    <definedName name="InMiniDx">#REF!</definedName>
    <definedName name="InMiniDxPOD" localSheetId="37">#REF!</definedName>
    <definedName name="InMiniDxPOD">#REF!</definedName>
    <definedName name="InMiniE" localSheetId="37">#REF!</definedName>
    <definedName name="InMiniE">#REF!</definedName>
    <definedName name="InMiniElecSub" localSheetId="37">#REF!</definedName>
    <definedName name="InMiniElecSub">#REF!</definedName>
    <definedName name="InMinikvarh" localSheetId="37">#REF!</definedName>
    <definedName name="InMinikvarh">#REF!</definedName>
    <definedName name="InMiniLVSub" localSheetId="37">#REF!</definedName>
    <definedName name="InMiniLVSub">#REF!</definedName>
    <definedName name="InMinimain" localSheetId="37">#REF!</definedName>
    <definedName name="InMinimain">#REF!</definedName>
    <definedName name="InMinimunicAffSub">#REF!</definedName>
    <definedName name="InMinimunicDx">#REF!</definedName>
    <definedName name="InMinimunicDxPOD">#REF!</definedName>
    <definedName name="InMinimunicE">#REF!</definedName>
    <definedName name="InMinimunicElecSub">#REF!</definedName>
    <definedName name="InMinimunickvarh">#REF!</definedName>
    <definedName name="InMinimunicLVSub">#REF!</definedName>
    <definedName name="InMinimunicmain">#REF!</definedName>
    <definedName name="InMinimunicNDC">#REF!</definedName>
    <definedName name="InMinimunicNetSub">#REF!</definedName>
    <definedName name="InMinimunicRel">#REF!</definedName>
    <definedName name="InMinimunicRet">#REF!</definedName>
    <definedName name="InMinimunicTx">#REF!</definedName>
    <definedName name="InMinimunicTxDx">#REF!</definedName>
    <definedName name="InMiniNDC" localSheetId="37">#REF!</definedName>
    <definedName name="InMiniNDC">#REF!</definedName>
    <definedName name="InMiniNetSub" localSheetId="37">#REF!</definedName>
    <definedName name="InMiniNetSub">#REF!</definedName>
    <definedName name="InMiniRel" localSheetId="37">#REF!</definedName>
    <definedName name="InMiniRel">#REF!</definedName>
    <definedName name="InMiniRet" localSheetId="37">#REF!</definedName>
    <definedName name="InMiniRet">#REF!</definedName>
    <definedName name="InMiniTx" localSheetId="37">#REF!</definedName>
    <definedName name="InMiniTx">#REF!</definedName>
    <definedName name="InMiniTxDx" localSheetId="37">#REF!</definedName>
    <definedName name="InMiniTxDx">#REF!</definedName>
    <definedName name="InNLAffSub" localSheetId="37">#REF!</definedName>
    <definedName name="InNLAffSub">#REF!</definedName>
    <definedName name="InNLDx" localSheetId="37">#REF!</definedName>
    <definedName name="InNLDx">#REF!</definedName>
    <definedName name="InNLDxPOD" localSheetId="37">#REF!</definedName>
    <definedName name="InNLDxPOD">#REF!</definedName>
    <definedName name="InNLE" localSheetId="37">#REF!</definedName>
    <definedName name="InNLE">#REF!</definedName>
    <definedName name="InNLElecSub" localSheetId="37">#REF!</definedName>
    <definedName name="InNLElecSub">#REF!</definedName>
    <definedName name="InNLkvarh" localSheetId="37">#REF!</definedName>
    <definedName name="InNLkvarh">#REF!</definedName>
    <definedName name="InNLLVSub" localSheetId="37">#REF!</definedName>
    <definedName name="InNLLVSub">#REF!</definedName>
    <definedName name="InNLmain" localSheetId="37">#REF!</definedName>
    <definedName name="InNLmain">#REF!</definedName>
    <definedName name="InNLmunicAffSub">#REF!</definedName>
    <definedName name="InNLmunicDx">#REF!</definedName>
    <definedName name="InNLmunicDxPOD">#REF!</definedName>
    <definedName name="InNLmunicE">#REF!</definedName>
    <definedName name="InNLmunicElecSub">#REF!</definedName>
    <definedName name="InNLmunickvarh">#REF!</definedName>
    <definedName name="InNLmunicLVSub">#REF!</definedName>
    <definedName name="InNLmunicmain">#REF!</definedName>
    <definedName name="InNLmunicNDC">#REF!</definedName>
    <definedName name="InNLmunicNetSub">#REF!</definedName>
    <definedName name="InNLmunicRel">#REF!</definedName>
    <definedName name="InNLmunicRet">#REF!</definedName>
    <definedName name="InNLmunicTx">#REF!</definedName>
    <definedName name="InNLmunicTxDx">#REF!</definedName>
    <definedName name="InNLNDC" localSheetId="37">#REF!</definedName>
    <definedName name="InNLNDC">#REF!</definedName>
    <definedName name="InNLNetSub" localSheetId="37">#REF!</definedName>
    <definedName name="InNLNetSub">#REF!</definedName>
    <definedName name="InNLRel" localSheetId="37">#REF!</definedName>
    <definedName name="InNLRel">#REF!</definedName>
    <definedName name="InNLRet" localSheetId="37">#REF!</definedName>
    <definedName name="InNLRet">#REF!</definedName>
    <definedName name="InNLTx" localSheetId="37">#REF!</definedName>
    <definedName name="InNLTx">#REF!</definedName>
    <definedName name="InNLTxDx" localSheetId="37">#REF!</definedName>
    <definedName name="InNLTxDx">#REF!</definedName>
    <definedName name="InNRAffSub" localSheetId="37">#REF!</definedName>
    <definedName name="InNRAffSub">#REF!</definedName>
    <definedName name="InNRDx" localSheetId="37">#REF!</definedName>
    <definedName name="InNRDx">#REF!</definedName>
    <definedName name="InNRDxPOD" localSheetId="37">#REF!</definedName>
    <definedName name="InNRDxPOD">#REF!</definedName>
    <definedName name="InNRE" localSheetId="37">#REF!</definedName>
    <definedName name="InNRE">#REF!</definedName>
    <definedName name="InNRElecSub" localSheetId="37">#REF!</definedName>
    <definedName name="InNRElecSub">#REF!</definedName>
    <definedName name="InNRkvarh" localSheetId="37">#REF!</definedName>
    <definedName name="InNRkvarh">#REF!</definedName>
    <definedName name="InNRLVSub" localSheetId="37">#REF!</definedName>
    <definedName name="InNRLVSub">#REF!</definedName>
    <definedName name="InNRmain" localSheetId="37">#REF!</definedName>
    <definedName name="InNRmain">#REF!</definedName>
    <definedName name="InNRmunicAffSub">#REF!</definedName>
    <definedName name="InNRmunicDx">#REF!</definedName>
    <definedName name="InNRmunicDxPOD">#REF!</definedName>
    <definedName name="InNRmunicE">#REF!</definedName>
    <definedName name="InNRmunicElecSub">#REF!</definedName>
    <definedName name="InNRmunickvarh">#REF!</definedName>
    <definedName name="InNRmunicLVSub">#REF!</definedName>
    <definedName name="InNRmunicmain">#REF!</definedName>
    <definedName name="InNRmunicNDC">#REF!</definedName>
    <definedName name="InNRmunicNetSub">#REF!</definedName>
    <definedName name="InNRmunicRel">#REF!</definedName>
    <definedName name="InNRmunicRet">#REF!</definedName>
    <definedName name="InNRmunicTx">#REF!</definedName>
    <definedName name="InNRmunicTxDx">#REF!</definedName>
    <definedName name="InNRNDC" localSheetId="37">#REF!</definedName>
    <definedName name="InNRNDC">#REF!</definedName>
    <definedName name="InNRNetSub" localSheetId="37">#REF!</definedName>
    <definedName name="InNRNetSub">#REF!</definedName>
    <definedName name="InNRRel" localSheetId="37">#REF!</definedName>
    <definedName name="InNRRel">#REF!</definedName>
    <definedName name="InNRRet" localSheetId="37">#REF!</definedName>
    <definedName name="InNRRet">#REF!</definedName>
    <definedName name="InNRTx" localSheetId="37">#REF!</definedName>
    <definedName name="InNRTx">#REF!</definedName>
    <definedName name="InNRTxDx" localSheetId="37">#REF!</definedName>
    <definedName name="InNRTxDx">#REF!</definedName>
    <definedName name="InNSAffSub" localSheetId="37">#REF!</definedName>
    <definedName name="InNSAffSub">#REF!</definedName>
    <definedName name="InNSDx" localSheetId="37">#REF!</definedName>
    <definedName name="InNSDx">#REF!</definedName>
    <definedName name="InNSDxPOD" localSheetId="37">#REF!</definedName>
    <definedName name="InNSDxPOD">#REF!</definedName>
    <definedName name="InNSE" localSheetId="37">#REF!</definedName>
    <definedName name="InNSE">#REF!</definedName>
    <definedName name="InNSElecSub" localSheetId="37">#REF!</definedName>
    <definedName name="InNSElecSub">#REF!</definedName>
    <definedName name="InNSkvarh" localSheetId="37">#REF!</definedName>
    <definedName name="InNSkvarh">#REF!</definedName>
    <definedName name="InNSLVSub" localSheetId="37">#REF!</definedName>
    <definedName name="InNSLVSub">#REF!</definedName>
    <definedName name="InNSmain" localSheetId="37">#REF!</definedName>
    <definedName name="InNSmain">#REF!</definedName>
    <definedName name="InNSmunicAffSub">#REF!</definedName>
    <definedName name="InNSmunicDx">#REF!</definedName>
    <definedName name="InNSmunicDxPOD">#REF!</definedName>
    <definedName name="InNSmunicE">#REF!</definedName>
    <definedName name="InNSmunicElecSub">#REF!</definedName>
    <definedName name="InNSmunickvarh">#REF!</definedName>
    <definedName name="InNSmunicLVSub">#REF!</definedName>
    <definedName name="InNSmunicmain">#REF!</definedName>
    <definedName name="InNSmunicNDC">#REF!</definedName>
    <definedName name="InNSmunicNetSub">#REF!</definedName>
    <definedName name="InNSmunicRel">#REF!</definedName>
    <definedName name="InNSmunicRet">#REF!</definedName>
    <definedName name="InNSmunicTx">#REF!</definedName>
    <definedName name="InNSmunicTxDx">#REF!</definedName>
    <definedName name="InNSNDC" localSheetId="37">#REF!</definedName>
    <definedName name="InNSNDC">#REF!</definedName>
    <definedName name="InNSNetSub" localSheetId="37">#REF!</definedName>
    <definedName name="InNSNetSub">#REF!</definedName>
    <definedName name="InNSRel" localSheetId="37">#REF!</definedName>
    <definedName name="InNSRel">#REF!</definedName>
    <definedName name="InNSRet" localSheetId="37">#REF!</definedName>
    <definedName name="InNSRet">#REF!</definedName>
    <definedName name="InNSTx" localSheetId="37">#REF!</definedName>
    <definedName name="InNSTx">#REF!</definedName>
    <definedName name="InNsTxDx" localSheetId="37">#REF!</definedName>
    <definedName name="InNsTxDx">#REF!</definedName>
    <definedName name="InPLAffSub" localSheetId="37">#REF!</definedName>
    <definedName name="InPLAffSub">#REF!</definedName>
    <definedName name="InPLDx" localSheetId="37">#REF!</definedName>
    <definedName name="InPLDx">#REF!</definedName>
    <definedName name="InPLDxPOD" localSheetId="37">#REF!</definedName>
    <definedName name="InPLDxPOD">#REF!</definedName>
    <definedName name="InPLE" localSheetId="37">#REF!</definedName>
    <definedName name="InPLE">#REF!</definedName>
    <definedName name="InPLElecSub" localSheetId="37">#REF!</definedName>
    <definedName name="InPLElecSub">#REF!</definedName>
    <definedName name="InPLkvarh" localSheetId="37">#REF!</definedName>
    <definedName name="InPLkvarh">#REF!</definedName>
    <definedName name="InPLLVSub" localSheetId="37">#REF!</definedName>
    <definedName name="InPLLVSub">#REF!</definedName>
    <definedName name="InPLmain" localSheetId="37">#REF!</definedName>
    <definedName name="InPLmain">#REF!</definedName>
    <definedName name="InPLmunicAffSub">#REF!</definedName>
    <definedName name="InPLmunicDx">#REF!</definedName>
    <definedName name="InPLmunicDxPOD">#REF!</definedName>
    <definedName name="InPLmunicE" localSheetId="37">#REF!</definedName>
    <definedName name="InPLmunicE">#REF!</definedName>
    <definedName name="InPLmunicElecSub">#REF!</definedName>
    <definedName name="InPLmunickvarh">#REF!</definedName>
    <definedName name="InPLmunicLVSub">#REF!</definedName>
    <definedName name="InPLmunicmain">#REF!</definedName>
    <definedName name="InPLmunicNDC">#REF!</definedName>
    <definedName name="InPLmunicNetSub">#REF!</definedName>
    <definedName name="InPLmunicRel">#REF!</definedName>
    <definedName name="InPLmunicRet">#REF!</definedName>
    <definedName name="InPLmunicTx">#REF!</definedName>
    <definedName name="InPLmunicTxDx">#REF!</definedName>
    <definedName name="InPLNDC" localSheetId="37">#REF!</definedName>
    <definedName name="InPLNDC">#REF!</definedName>
    <definedName name="InPLNetSub" localSheetId="37">#REF!</definedName>
    <definedName name="InPLNetSub">#REF!</definedName>
    <definedName name="InPLRel" localSheetId="37">#REF!</definedName>
    <definedName name="InPLRel">#REF!</definedName>
    <definedName name="InPLRet" localSheetId="37">#REF!</definedName>
    <definedName name="InPLRet">#REF!</definedName>
    <definedName name="InPLTx" localSheetId="37">#REF!</definedName>
    <definedName name="InPLTx">#REF!</definedName>
    <definedName name="InPLTxDx" localSheetId="37">#REF!</definedName>
    <definedName name="InPLTxDx">#REF!</definedName>
    <definedName name="InRurAffSub" localSheetId="37">#REF!</definedName>
    <definedName name="InRurAffSub">#REF!</definedName>
    <definedName name="InRurDx" localSheetId="37">#REF!</definedName>
    <definedName name="InRurDx">#REF!</definedName>
    <definedName name="InRurDxPOD" localSheetId="37">#REF!</definedName>
    <definedName name="InRurDxPOD">#REF!</definedName>
    <definedName name="InRurE" localSheetId="37">#REF!</definedName>
    <definedName name="InRurE">#REF!</definedName>
    <definedName name="InRurElecSub" localSheetId="37">#REF!</definedName>
    <definedName name="InRurElecSub">#REF!</definedName>
    <definedName name="InRurkvarh" localSheetId="37">#REF!</definedName>
    <definedName name="InRurkvarh">#REF!</definedName>
    <definedName name="InRurLVSub" localSheetId="37">#REF!</definedName>
    <definedName name="InRurLVSub">#REF!</definedName>
    <definedName name="InRurmain" localSheetId="37">#REF!</definedName>
    <definedName name="InRurmain">#REF!</definedName>
    <definedName name="InRurmunicAffSub">#REF!</definedName>
    <definedName name="InRurmunicDx">#REF!</definedName>
    <definedName name="InRurmunicDxPOD">#REF!</definedName>
    <definedName name="InRurmunicE">#REF!</definedName>
    <definedName name="InRurmunicElecSub">#REF!</definedName>
    <definedName name="InRurmunickvarh">#REF!</definedName>
    <definedName name="InRurmunicLVSub">#REF!</definedName>
    <definedName name="InRurmunicmain">#REF!</definedName>
    <definedName name="InRurmunicNDC">#REF!</definedName>
    <definedName name="InRurmunicNetSub">#REF!</definedName>
    <definedName name="InRurmunicRel">#REF!</definedName>
    <definedName name="InRurmunicRet">#REF!</definedName>
    <definedName name="InRurmunicTx">#REF!</definedName>
    <definedName name="InRurmunicTxDx">#REF!</definedName>
    <definedName name="InRurNDC" localSheetId="37">#REF!</definedName>
    <definedName name="InRurNDC">#REF!</definedName>
    <definedName name="InRurNetSub" localSheetId="37">#REF!</definedName>
    <definedName name="InRurNetSub">#REF!</definedName>
    <definedName name="InRurRel" localSheetId="37">#REF!</definedName>
    <definedName name="InRurRel">#REF!</definedName>
    <definedName name="InRurRet" localSheetId="37">#REF!</definedName>
    <definedName name="InRurRet">#REF!</definedName>
    <definedName name="InRurTx" localSheetId="37">#REF!</definedName>
    <definedName name="InRurTx">#REF!</definedName>
    <definedName name="InRurTxDx" localSheetId="37">#REF!</definedName>
    <definedName name="InRurTxDx">#REF!</definedName>
    <definedName name="InT1AffSub" localSheetId="37">#REF!</definedName>
    <definedName name="InT1AffSub">#REF!</definedName>
    <definedName name="InT1Dx" localSheetId="37">#REF!</definedName>
    <definedName name="InT1Dx">#REF!</definedName>
    <definedName name="InT1DxPOD" localSheetId="37">#REF!</definedName>
    <definedName name="InT1DxPOD">#REF!</definedName>
    <definedName name="InT1E" localSheetId="37">#REF!</definedName>
    <definedName name="InT1E">#REF!</definedName>
    <definedName name="InT1ElecSub" localSheetId="37">#REF!</definedName>
    <definedName name="InT1ElecSub">#REF!</definedName>
    <definedName name="InT1kvarh" localSheetId="37">#REF!</definedName>
    <definedName name="InT1kvarh">#REF!</definedName>
    <definedName name="InT1LVSub" localSheetId="37">#REF!</definedName>
    <definedName name="InT1LVSub">#REF!</definedName>
    <definedName name="InT1main" localSheetId="37">#REF!</definedName>
    <definedName name="InT1main">#REF!</definedName>
    <definedName name="InT1NDC" localSheetId="37">#REF!</definedName>
    <definedName name="InT1NDC">#REF!</definedName>
    <definedName name="InT1NetSub" localSheetId="37">#REF!</definedName>
    <definedName name="InT1NetSub">#REF!</definedName>
    <definedName name="InT1Rel" localSheetId="37">#REF!</definedName>
    <definedName name="InT1Rel">#REF!</definedName>
    <definedName name="InT1Ret" localSheetId="37">#REF!</definedName>
    <definedName name="InT1Ret">#REF!</definedName>
    <definedName name="InT1Tx" localSheetId="37">#REF!</definedName>
    <definedName name="InT1Tx">#REF!</definedName>
    <definedName name="InT1TxDx" localSheetId="37">#REF!</definedName>
    <definedName name="InT1TxDx">#REF!</definedName>
    <definedName name="InT2AffSub" localSheetId="37">#REF!</definedName>
    <definedName name="InT2AffSub">#REF!</definedName>
    <definedName name="InT2Dx" localSheetId="37">#REF!</definedName>
    <definedName name="InT2Dx">#REF!</definedName>
    <definedName name="InT2DxPOD" localSheetId="37">#REF!</definedName>
    <definedName name="InT2DxPOD">#REF!</definedName>
    <definedName name="InT2E" localSheetId="37">#REF!</definedName>
    <definedName name="InT2E">#REF!</definedName>
    <definedName name="InT2ElecSub" localSheetId="37">#REF!</definedName>
    <definedName name="InT2ElecSub">#REF!</definedName>
    <definedName name="InT2kvarh" localSheetId="37">#REF!</definedName>
    <definedName name="InT2kvarh">#REF!</definedName>
    <definedName name="InT2LVSub" localSheetId="37">#REF!</definedName>
    <definedName name="InT2LVSub">#REF!</definedName>
    <definedName name="InT2main" localSheetId="37">#REF!</definedName>
    <definedName name="InT2main">#REF!</definedName>
    <definedName name="InT2NDC" localSheetId="37">#REF!</definedName>
    <definedName name="InT2NDC">#REF!</definedName>
    <definedName name="InT2NetSub" localSheetId="37">#REF!</definedName>
    <definedName name="InT2NetSub">#REF!</definedName>
    <definedName name="InT2Rel" localSheetId="37">#REF!</definedName>
    <definedName name="InT2Rel">#REF!</definedName>
    <definedName name="InT2Ret" localSheetId="37">#REF!</definedName>
    <definedName name="InT2Ret">#REF!</definedName>
    <definedName name="InT2Tx" localSheetId="37">#REF!</definedName>
    <definedName name="InT2Tx">#REF!</definedName>
    <definedName name="InT2TxDx" localSheetId="37">#REF!</definedName>
    <definedName name="InT2TxDx">#REF!</definedName>
    <definedName name="InWEPSAffSub" localSheetId="37">#REF!</definedName>
    <definedName name="InWEPSAffSub">#REF!</definedName>
    <definedName name="InWEPSDx" localSheetId="37">#REF!</definedName>
    <definedName name="InWEPSDx">#REF!</definedName>
    <definedName name="InWEPSDxPOD" localSheetId="37">#REF!</definedName>
    <definedName name="InWEPSDxPOD">#REF!</definedName>
    <definedName name="InWEPSE" localSheetId="37">#REF!</definedName>
    <definedName name="InWEPSE">#REF!</definedName>
    <definedName name="InWEPSElecSub" localSheetId="37">#REF!</definedName>
    <definedName name="InWEPSElecSub">#REF!</definedName>
    <definedName name="InWEPSkvarh" localSheetId="37">#REF!</definedName>
    <definedName name="InWEPSkvarh">#REF!</definedName>
    <definedName name="InWEPSLVSub" localSheetId="37">#REF!</definedName>
    <definedName name="InWEPSLVSub">#REF!</definedName>
    <definedName name="InWEPSmain" localSheetId="37">#REF!</definedName>
    <definedName name="InWEPSmain">#REF!</definedName>
    <definedName name="InWEPSmunicAffSub">#REF!</definedName>
    <definedName name="InWEPSmunicDx">#REF!</definedName>
    <definedName name="InWEPSmunicDxPOD">#REF!</definedName>
    <definedName name="InWEPSmunicE">#REF!</definedName>
    <definedName name="InWEPSmunicElecSub">#REF!</definedName>
    <definedName name="InWEPSmunickvarh">#REF!</definedName>
    <definedName name="InWEPSmunicLVSub">#REF!</definedName>
    <definedName name="InWEPSmunicmain">#REF!</definedName>
    <definedName name="InWEPSmunicNDC">#REF!</definedName>
    <definedName name="InWEPSmunicNetSub">#REF!</definedName>
    <definedName name="InWEPSmunicRel">#REF!</definedName>
    <definedName name="InWEPSmunicRet">#REF!</definedName>
    <definedName name="InWEPSmunicTx">#REF!</definedName>
    <definedName name="InWEPSmunicTxDx">#REF!</definedName>
    <definedName name="InWEPSNDC" localSheetId="37">#REF!</definedName>
    <definedName name="InWEPSNDC">#REF!</definedName>
    <definedName name="InWEPSNetSub" localSheetId="37">#REF!</definedName>
    <definedName name="InWEPSNetSub">#REF!</definedName>
    <definedName name="InWEPSRel" localSheetId="37">#REF!</definedName>
    <definedName name="InWEPSRel">#REF!</definedName>
    <definedName name="InWEPSRet" localSheetId="37">#REF!</definedName>
    <definedName name="InWEPSRet">#REF!</definedName>
    <definedName name="InWEPSTx" localSheetId="37">#REF!</definedName>
    <definedName name="InWEPSTx">#REF!</definedName>
    <definedName name="InWEPSTxDx" localSheetId="37">#REF!</definedName>
    <definedName name="InWEPSTxDx">#REF!</definedName>
    <definedName name="Inzero" localSheetId="37">#REF!</definedName>
    <definedName name="Inzero">#REF!</definedName>
    <definedName name="InZeroAffSub" localSheetId="37">#REF!</definedName>
    <definedName name="InZeroAffSub">#REF!</definedName>
    <definedName name="InZeroDx" localSheetId="37">#REF!</definedName>
    <definedName name="InZeroDx">#REF!</definedName>
    <definedName name="InZeroDxPOD" localSheetId="37">#REF!</definedName>
    <definedName name="InZeroDxPOD">#REF!</definedName>
    <definedName name="InZeroE" localSheetId="37">#REF!</definedName>
    <definedName name="InZeroE">#REF!</definedName>
    <definedName name="InZeroElecSub" localSheetId="37">#REF!</definedName>
    <definedName name="InZeroElecSub">#REF!</definedName>
    <definedName name="InZerokvarh" localSheetId="37">#REF!</definedName>
    <definedName name="InZerokvarh">#REF!</definedName>
    <definedName name="InZeroLVSub" localSheetId="37">#REF!</definedName>
    <definedName name="InZeroLVSub">#REF!</definedName>
    <definedName name="InZeromain" localSheetId="37">#REF!</definedName>
    <definedName name="InZeromain">#REF!</definedName>
    <definedName name="InZeroNDC" localSheetId="37">#REF!</definedName>
    <definedName name="InZeroNDC">#REF!</definedName>
    <definedName name="InZeroNetSub" localSheetId="37">#REF!</definedName>
    <definedName name="InZeroNetSub">#REF!</definedName>
    <definedName name="InZeroRel" localSheetId="37">#REF!</definedName>
    <definedName name="InZeroRel">#REF!</definedName>
    <definedName name="InZeroRet" localSheetId="37">#REF!</definedName>
    <definedName name="InZeroRet">#REF!</definedName>
    <definedName name="InZeroTx" localSheetId="37">#REF!</definedName>
    <definedName name="InZeroTx">#REF!</definedName>
    <definedName name="InZeroTxDx" localSheetId="37">#REF!</definedName>
    <definedName name="InZeroTxDx">#REF!</definedName>
    <definedName name="MunNew" localSheetId="34">#REF!</definedName>
    <definedName name="MunNew" localSheetId="4">#REF!</definedName>
    <definedName name="MunNew" localSheetId="10">#REF!</definedName>
    <definedName name="MunNew" localSheetId="14">#REF!</definedName>
    <definedName name="MunNew" localSheetId="16">#REF!</definedName>
    <definedName name="MunNew" localSheetId="7">#REF!</definedName>
    <definedName name="MunNew" localSheetId="23">#REF!</definedName>
    <definedName name="MunNew" localSheetId="9">#REF!</definedName>
    <definedName name="MunNew" localSheetId="18">#REF!</definedName>
    <definedName name="MunNew" localSheetId="13">#REF!</definedName>
    <definedName name="MunNew" localSheetId="24">#REF!</definedName>
    <definedName name="MunNew" localSheetId="37">#REF!</definedName>
    <definedName name="MunNew">#REF!</definedName>
    <definedName name="MunNewMat" localSheetId="34">#REF!</definedName>
    <definedName name="MunNewMat" localSheetId="4">#REF!</definedName>
    <definedName name="MunNewMat" localSheetId="10">#REF!</definedName>
    <definedName name="MunNewMat" localSheetId="14">#REF!</definedName>
    <definedName name="MunNewMat" localSheetId="16">#REF!</definedName>
    <definedName name="MunNewMat" localSheetId="7">#REF!</definedName>
    <definedName name="MunNewMat" localSheetId="23">#REF!</definedName>
    <definedName name="MunNewMat" localSheetId="9">#REF!</definedName>
    <definedName name="MunNewMat" localSheetId="18">#REF!</definedName>
    <definedName name="MunNewMat" localSheetId="13">#REF!</definedName>
    <definedName name="MunNewMat" localSheetId="24">#REF!</definedName>
    <definedName name="MunNewMat" localSheetId="37">#REF!</definedName>
    <definedName name="MunNewMat">#REF!</definedName>
    <definedName name="MunRatenew" localSheetId="34">#REF!</definedName>
    <definedName name="MunRatenew" localSheetId="4">#REF!</definedName>
    <definedName name="MunRatenew" localSheetId="10">#REF!</definedName>
    <definedName name="MunRatenew" localSheetId="14">#REF!</definedName>
    <definedName name="MunRatenew" localSheetId="16">#REF!</definedName>
    <definedName name="MunRatenew" localSheetId="7">#REF!</definedName>
    <definedName name="MunRatenew" localSheetId="23">#REF!</definedName>
    <definedName name="MunRatenew" localSheetId="9">#REF!</definedName>
    <definedName name="MunRatenew" localSheetId="18">#REF!</definedName>
    <definedName name="MunRatenew" localSheetId="13">#REF!</definedName>
    <definedName name="MunRatenew" localSheetId="24">#REF!</definedName>
    <definedName name="MunRatenew" localSheetId="37">#REF!</definedName>
    <definedName name="MunRatenew">#REF!</definedName>
    <definedName name="pgPhp" localSheetId="20">'Homepower NLA'!$F$1</definedName>
    <definedName name="pgPland" localSheetId="26">'Landrate NLA'!$F$1</definedName>
    <definedName name="pPmegaflex" localSheetId="2">'WEPS Munic'!$F$1</definedName>
    <definedName name="pPmegaflex" localSheetId="1">'WEPS NLA'!#REF!</definedName>
    <definedName name="_xlnm.Print_Area" localSheetId="33">' Excess NCC NLA'!$R$4:$AH$49</definedName>
    <definedName name="_xlnm.Print_Area" localSheetId="8">' Nightsave Urban NLA'!$G$2:$S$45</definedName>
    <definedName name="_xlnm.Print_Area" localSheetId="30">' TUoS NLA'!$G$1:$N$69</definedName>
    <definedName name="_xlnm.Print_Area" localSheetId="15">'Businessrate NLA'!$G$2:$U$18</definedName>
    <definedName name="_xlnm.Print_Area" localSheetId="31">'DUoS NLA'!$H$4:$U$116</definedName>
    <definedName name="_xlnm.Print_Area" localSheetId="21">EasyElectricity!$H$2:$O$14</definedName>
    <definedName name="_xlnm.Print_Area" localSheetId="34">'Excess NCC Munic'!$R$4:$AH$49</definedName>
    <definedName name="_xlnm.Print_Area" localSheetId="22">'Homelight NLA'!$F$2:$K$13</definedName>
    <definedName name="_xlnm.Print_Area" localSheetId="20">'Homepower Munic'!$G$2:$O$10</definedName>
    <definedName name="_xlnm.Print_Area" localSheetId="19">'Homepower NLA'!$H$2:$O$19</definedName>
    <definedName name="_xlnm.Print_Area" localSheetId="26">'Landrate Munic '!$H$2:$T$11</definedName>
    <definedName name="_xlnm.Print_Area" localSheetId="25">'Landrate NLA'!$G$2:$S$13</definedName>
    <definedName name="_xlnm.Print_Area" localSheetId="32">'Loss Factors'!$N$4:$T$19</definedName>
    <definedName name="_xlnm.Print_Area" localSheetId="4">'Megaflex Gen NLA'!$G$2:$W$51</definedName>
    <definedName name="_xlnm.Print_Area" localSheetId="3">'Megaflex NLA'!$G$2:$W$46</definedName>
    <definedName name="_xlnm.Print_Area" localSheetId="10">'Miniflex Munic '!$G$2:$W$40</definedName>
    <definedName name="_xlnm.Print_Area" localSheetId="5">'Miniflex NLA'!$G$2:$W$40</definedName>
    <definedName name="_xlnm.Print_Area" localSheetId="14">'Municflex '!$G$2:$W$46</definedName>
    <definedName name="_xlnm.Print_Area" localSheetId="16">Municrate!$G$2:$U$18</definedName>
    <definedName name="_xlnm.Print_Area" localSheetId="7">'Nightsave Large Munic'!$H$2:$S$47</definedName>
    <definedName name="_xlnm.Print_Area" localSheetId="6">'Nightsave Large NLA'!$H$2:$S$42</definedName>
    <definedName name="_xlnm.Print_Area" localSheetId="23">'Nightsave Rural Munic '!$G$2:$S$33</definedName>
    <definedName name="_xlnm.Print_Area" localSheetId="11">'Nightsave Rural NLA'!$G$2:$S$33</definedName>
    <definedName name="_xlnm.Print_Area" localSheetId="9">'Nightsave Small Munic'!$G$2:$S$48</definedName>
    <definedName name="_xlnm.Print_Area" localSheetId="18">'Public Lighting Munic '!$H$2:$N$14</definedName>
    <definedName name="_xlnm.Print_Area" localSheetId="17">'Public Lighting NLA'!$H$2:$N$14</definedName>
    <definedName name="_xlnm.Print_Area" localSheetId="13">'Ruraflex Gen NLA'!$G$2:$W$36</definedName>
    <definedName name="_xlnm.Print_Area" localSheetId="24">'Ruraflex Munic '!$G$2:$W$34</definedName>
    <definedName name="_xlnm.Print_Area" localSheetId="12">'Ruraflex NLA'!$G$3:$W$34</definedName>
    <definedName name="_xlnm.Print_Area" localSheetId="2">'WEPS Munic'!$G$2:$AA$62</definedName>
    <definedName name="_xlnm.Print_Area" localSheetId="1">'WEPS NLA'!$G$2:$W$62</definedName>
    <definedName name="PubLevel" localSheetId="2">#REF!</definedName>
    <definedName name="PubLevel" localSheetId="1">#REF!</definedName>
    <definedName name="PubMaint">#REF!</definedName>
    <definedName name="TransflexData">#REF!</definedName>
    <definedName name="VAT">'Loss Factors'!$AL$1</definedName>
    <definedName name="Weps" localSheetId="34">#REF!</definedName>
    <definedName name="Weps" localSheetId="4">#REF!</definedName>
    <definedName name="Weps" localSheetId="10">#REF!</definedName>
    <definedName name="Weps" localSheetId="14">#REF!</definedName>
    <definedName name="Weps" localSheetId="16">#REF!</definedName>
    <definedName name="Weps" localSheetId="7">#REF!</definedName>
    <definedName name="Weps" localSheetId="23">#REF!</definedName>
    <definedName name="Weps" localSheetId="9">#REF!</definedName>
    <definedName name="Weps" localSheetId="18">#REF!</definedName>
    <definedName name="Weps" localSheetId="13">#REF!</definedName>
    <definedName name="Weps" localSheetId="24">#REF!</definedName>
    <definedName name="Wep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9" i="117" l="1"/>
  <c r="X18" i="117"/>
  <c r="R23" i="117" l="1"/>
  <c r="R22" i="117"/>
  <c r="R21" i="117"/>
  <c r="R20" i="117"/>
  <c r="V23" i="117"/>
  <c r="V22" i="117"/>
  <c r="V21" i="117"/>
  <c r="V20" i="117"/>
  <c r="U19" i="117"/>
  <c r="W19" i="117" s="1"/>
  <c r="U18" i="117"/>
  <c r="W18" i="117" s="1"/>
  <c r="V13" i="117" l="1"/>
  <c r="V12" i="117"/>
  <c r="V11" i="117"/>
  <c r="V10" i="117"/>
  <c r="V9" i="117"/>
  <c r="V8" i="117"/>
  <c r="T13" i="117"/>
  <c r="T12" i="117"/>
  <c r="T11" i="117"/>
  <c r="T10" i="117"/>
  <c r="S13" i="117"/>
  <c r="S12" i="117"/>
  <c r="S11" i="117"/>
  <c r="S10" i="117"/>
  <c r="E42" i="72" l="1"/>
  <c r="E11" i="87" l="1"/>
  <c r="E10" i="87" l="1"/>
  <c r="E8" i="68" l="1"/>
  <c r="E9" i="68"/>
  <c r="E10" i="68"/>
  <c r="E11" i="68"/>
  <c r="E12" i="68"/>
  <c r="E13" i="68"/>
  <c r="E14" i="68"/>
  <c r="E15" i="68"/>
  <c r="E16" i="68"/>
  <c r="E17" i="68"/>
  <c r="E18" i="68"/>
  <c r="E19" i="68"/>
  <c r="E20" i="68"/>
  <c r="E21" i="68"/>
  <c r="E22" i="68"/>
  <c r="E23" i="68"/>
  <c r="E30" i="68"/>
  <c r="E31" i="68"/>
  <c r="E32" i="68"/>
  <c r="E33" i="68"/>
  <c r="E39" i="68"/>
  <c r="E40" i="68"/>
  <c r="R36" i="60" l="1"/>
  <c r="R34" i="75"/>
  <c r="R34" i="74"/>
  <c r="O40" i="71" l="1"/>
  <c r="R40" i="70" l="1"/>
  <c r="P51" i="58"/>
  <c r="T39" i="67"/>
  <c r="T39" i="66"/>
  <c r="T39" i="65"/>
  <c r="T39" i="63"/>
  <c r="M64" i="58" l="1"/>
  <c r="M63" i="58"/>
  <c r="M62" i="58"/>
  <c r="M61" i="58"/>
  <c r="M60" i="58"/>
  <c r="M59" i="58"/>
  <c r="E68" i="111" l="1"/>
  <c r="E67" i="111"/>
  <c r="E61" i="111"/>
  <c r="E60" i="111"/>
  <c r="E59" i="111"/>
  <c r="E58" i="111"/>
  <c r="E57" i="111"/>
  <c r="E56" i="111"/>
  <c r="E51" i="111"/>
  <c r="E50" i="111"/>
  <c r="E49" i="111"/>
  <c r="E48" i="111"/>
  <c r="E43" i="111"/>
  <c r="E42" i="111"/>
  <c r="E41" i="111"/>
  <c r="E40" i="111"/>
  <c r="E39" i="111"/>
  <c r="E38" i="111"/>
  <c r="E33" i="111"/>
  <c r="E32" i="111"/>
  <c r="E31" i="111"/>
  <c r="E30" i="111"/>
  <c r="E25" i="111"/>
  <c r="E24" i="111"/>
  <c r="E23" i="111"/>
  <c r="E22" i="111"/>
  <c r="E21" i="111"/>
  <c r="E11" i="111"/>
  <c r="E8" i="65" l="1"/>
  <c r="E12" i="87" l="1"/>
  <c r="H63" i="58" l="1"/>
  <c r="H62" i="58"/>
  <c r="H61" i="58"/>
  <c r="H60" i="58"/>
  <c r="K59" i="58"/>
  <c r="Y45" i="58" l="1"/>
  <c r="AA58" i="56" l="1"/>
  <c r="E35" i="58" l="1"/>
  <c r="E30" i="58"/>
  <c r="E29" i="58"/>
  <c r="E28" i="58"/>
  <c r="E27" i="58"/>
  <c r="E26" i="58"/>
  <c r="E25" i="58"/>
  <c r="E40" i="58"/>
  <c r="E41" i="58"/>
  <c r="E24" i="60"/>
  <c r="E24" i="58"/>
  <c r="E42" i="58"/>
  <c r="E43" i="58"/>
  <c r="E105" i="47"/>
  <c r="E109" i="47"/>
  <c r="E108" i="47"/>
  <c r="E107" i="47"/>
  <c r="E106" i="47"/>
  <c r="E14" i="86"/>
  <c r="E13" i="86"/>
  <c r="E9" i="86"/>
  <c r="E7" i="86"/>
  <c r="E6" i="86"/>
  <c r="E34" i="76"/>
  <c r="E123" i="47"/>
  <c r="E124" i="47"/>
  <c r="E125" i="47"/>
  <c r="E122" i="47"/>
  <c r="E93" i="47"/>
  <c r="E94" i="47"/>
  <c r="E95" i="47"/>
  <c r="E96" i="47"/>
  <c r="E92" i="47"/>
  <c r="E45" i="70"/>
  <c r="E44" i="70"/>
  <c r="E43" i="70"/>
  <c r="E42" i="70"/>
  <c r="E12" i="39"/>
  <c r="E11" i="39"/>
  <c r="Q49" i="90"/>
  <c r="K49" i="90"/>
  <c r="E49" i="90"/>
  <c r="Q48" i="90"/>
  <c r="K48" i="90"/>
  <c r="E48" i="90"/>
  <c r="Q47" i="90"/>
  <c r="K47" i="90"/>
  <c r="E47" i="90"/>
  <c r="Q46" i="90"/>
  <c r="K46" i="90"/>
  <c r="E46" i="90"/>
  <c r="Q45" i="90"/>
  <c r="K45" i="90"/>
  <c r="E45" i="90"/>
  <c r="Q44" i="90"/>
  <c r="K44" i="90"/>
  <c r="E44" i="90"/>
  <c r="Q43" i="90"/>
  <c r="K43" i="90"/>
  <c r="E43" i="90"/>
  <c r="Q42" i="90"/>
  <c r="K42" i="90"/>
  <c r="E42" i="90"/>
  <c r="Q41" i="90"/>
  <c r="K41" i="90"/>
  <c r="E41" i="90"/>
  <c r="Q40" i="90"/>
  <c r="K40" i="90"/>
  <c r="E40" i="90"/>
  <c r="Q39" i="90"/>
  <c r="K39" i="90"/>
  <c r="E39" i="90"/>
  <c r="Q38" i="90"/>
  <c r="K38" i="90"/>
  <c r="E38" i="90"/>
  <c r="Q37" i="90"/>
  <c r="K37" i="90"/>
  <c r="E37" i="90"/>
  <c r="Q36" i="90"/>
  <c r="K36" i="90"/>
  <c r="E36" i="90"/>
  <c r="Q35" i="90"/>
  <c r="K35" i="90"/>
  <c r="E35" i="90"/>
  <c r="Q34" i="90"/>
  <c r="K34" i="90"/>
  <c r="E34" i="90"/>
  <c r="Q25" i="90"/>
  <c r="K25" i="90"/>
  <c r="E25" i="90"/>
  <c r="Q24" i="90"/>
  <c r="K24" i="90"/>
  <c r="E24" i="90"/>
  <c r="Q23" i="90"/>
  <c r="K23" i="90"/>
  <c r="E23" i="90"/>
  <c r="Q22" i="90"/>
  <c r="K22" i="90"/>
  <c r="E22" i="90"/>
  <c r="Q21" i="90"/>
  <c r="K21" i="90"/>
  <c r="E21" i="90"/>
  <c r="Q20" i="90"/>
  <c r="K20" i="90"/>
  <c r="E20" i="90"/>
  <c r="Q19" i="90"/>
  <c r="K19" i="90"/>
  <c r="E19" i="90"/>
  <c r="Q18" i="90"/>
  <c r="K18" i="90"/>
  <c r="E18" i="90"/>
  <c r="Q17" i="90"/>
  <c r="K17" i="90"/>
  <c r="E17" i="90"/>
  <c r="Q16" i="90"/>
  <c r="K16" i="90"/>
  <c r="E16" i="90"/>
  <c r="Q15" i="90"/>
  <c r="K15" i="90"/>
  <c r="E15" i="90"/>
  <c r="Q14" i="90"/>
  <c r="K14" i="90"/>
  <c r="E14" i="90"/>
  <c r="Q13" i="90"/>
  <c r="K13" i="90"/>
  <c r="E13" i="90"/>
  <c r="Q12" i="90"/>
  <c r="K12" i="90"/>
  <c r="E12" i="90"/>
  <c r="Q11" i="90"/>
  <c r="K11" i="90"/>
  <c r="E11" i="90"/>
  <c r="Q10" i="90"/>
  <c r="K10" i="90"/>
  <c r="E10" i="90"/>
  <c r="E119" i="47"/>
  <c r="E118" i="47"/>
  <c r="E13" i="87"/>
  <c r="E9" i="87"/>
  <c r="E8" i="87"/>
  <c r="E7" i="87"/>
  <c r="E6" i="87"/>
  <c r="AB2" i="86"/>
  <c r="E14" i="85"/>
  <c r="E13" i="85"/>
  <c r="E9" i="85"/>
  <c r="E7" i="85"/>
  <c r="E6" i="85"/>
  <c r="E13" i="84"/>
  <c r="E12" i="84"/>
  <c r="E7" i="84"/>
  <c r="E6" i="84"/>
  <c r="AB10" i="81"/>
  <c r="AC10" i="81" s="1"/>
  <c r="Z9" i="81"/>
  <c r="Z11" i="81" s="1"/>
  <c r="AA11" i="81" s="1"/>
  <c r="E11" i="80"/>
  <c r="E10" i="80"/>
  <c r="E9" i="80"/>
  <c r="Z10" i="80"/>
  <c r="AA10" i="80" s="1"/>
  <c r="E8" i="80"/>
  <c r="AF2" i="77"/>
  <c r="E33" i="76"/>
  <c r="E32" i="76"/>
  <c r="E31" i="76"/>
  <c r="E30" i="76"/>
  <c r="E29" i="76"/>
  <c r="E21" i="76"/>
  <c r="E20" i="76"/>
  <c r="E19" i="76"/>
  <c r="E18" i="76"/>
  <c r="E17" i="76"/>
  <c r="E16" i="76"/>
  <c r="E15" i="76"/>
  <c r="E14" i="76"/>
  <c r="E13" i="76"/>
  <c r="E12" i="76"/>
  <c r="E11" i="76"/>
  <c r="E10" i="76"/>
  <c r="E9" i="76"/>
  <c r="E8" i="76"/>
  <c r="AJ2" i="76"/>
  <c r="AF2" i="75"/>
  <c r="E33" i="74"/>
  <c r="E32" i="74"/>
  <c r="E31" i="74"/>
  <c r="E30" i="74"/>
  <c r="E29" i="74"/>
  <c r="E21" i="74"/>
  <c r="E20" i="74"/>
  <c r="E19" i="74"/>
  <c r="E18" i="74"/>
  <c r="E17" i="74"/>
  <c r="E16" i="74"/>
  <c r="E15" i="74"/>
  <c r="E14" i="74"/>
  <c r="E13" i="74"/>
  <c r="E12" i="74"/>
  <c r="E11" i="74"/>
  <c r="E10" i="74"/>
  <c r="E9" i="74"/>
  <c r="E8" i="74"/>
  <c r="AH2" i="74"/>
  <c r="AF2" i="73"/>
  <c r="E43" i="72"/>
  <c r="E41" i="72"/>
  <c r="E40" i="72"/>
  <c r="E39" i="72"/>
  <c r="E33" i="72"/>
  <c r="E32" i="72"/>
  <c r="E31" i="72"/>
  <c r="E30" i="72"/>
  <c r="E23" i="72"/>
  <c r="E22" i="72"/>
  <c r="E21" i="72"/>
  <c r="E20" i="72"/>
  <c r="E19" i="72"/>
  <c r="E18" i="72"/>
  <c r="E17" i="72"/>
  <c r="E16" i="72"/>
  <c r="E15" i="72"/>
  <c r="E14" i="72"/>
  <c r="E13" i="72"/>
  <c r="E12" i="72"/>
  <c r="E11" i="72"/>
  <c r="E10" i="72"/>
  <c r="E9" i="72"/>
  <c r="E8" i="72"/>
  <c r="AF2" i="72"/>
  <c r="E40" i="70"/>
  <c r="E33" i="70"/>
  <c r="E32" i="70"/>
  <c r="E31" i="70"/>
  <c r="E30" i="70"/>
  <c r="E29" i="70"/>
  <c r="E23" i="70"/>
  <c r="E22" i="70"/>
  <c r="E21" i="70"/>
  <c r="E20" i="70"/>
  <c r="E19" i="70"/>
  <c r="E18" i="70"/>
  <c r="E17" i="70"/>
  <c r="E16" i="70"/>
  <c r="E15" i="70"/>
  <c r="E14" i="70"/>
  <c r="E13" i="70"/>
  <c r="E12" i="70"/>
  <c r="E11" i="70"/>
  <c r="E10" i="70"/>
  <c r="E9" i="70"/>
  <c r="E8" i="70"/>
  <c r="E46" i="66"/>
  <c r="E40" i="66"/>
  <c r="E39" i="66"/>
  <c r="E33" i="66"/>
  <c r="E32" i="66"/>
  <c r="E31" i="66"/>
  <c r="E30" i="66"/>
  <c r="E23" i="66"/>
  <c r="E22" i="66"/>
  <c r="E21" i="66"/>
  <c r="E20" i="66"/>
  <c r="E19" i="66"/>
  <c r="E18" i="66"/>
  <c r="E17" i="66"/>
  <c r="E16" i="66"/>
  <c r="E15" i="66"/>
  <c r="E14" i="66"/>
  <c r="E13" i="66"/>
  <c r="E12" i="66"/>
  <c r="E11" i="66"/>
  <c r="E10" i="66"/>
  <c r="E9" i="66"/>
  <c r="E8" i="66"/>
  <c r="AF2" i="66"/>
  <c r="E62" i="65"/>
  <c r="E56" i="65"/>
  <c r="E49" i="65"/>
  <c r="E42" i="65"/>
  <c r="E41" i="65"/>
  <c r="E40" i="65"/>
  <c r="E39" i="65"/>
  <c r="E38" i="65"/>
  <c r="E32" i="65"/>
  <c r="E31" i="65"/>
  <c r="E30" i="65"/>
  <c r="E29" i="65"/>
  <c r="E23" i="65"/>
  <c r="E22" i="65"/>
  <c r="E21" i="65"/>
  <c r="E20" i="65"/>
  <c r="E19" i="65"/>
  <c r="E18" i="65"/>
  <c r="E17" i="65"/>
  <c r="E16" i="65"/>
  <c r="E15" i="65"/>
  <c r="E14" i="65"/>
  <c r="E13" i="65"/>
  <c r="E12" i="65"/>
  <c r="E11" i="65"/>
  <c r="E10" i="65"/>
  <c r="E9" i="65"/>
  <c r="E23" i="63"/>
  <c r="E22" i="63"/>
  <c r="E21" i="63"/>
  <c r="E20" i="63"/>
  <c r="E19" i="63"/>
  <c r="E18" i="63"/>
  <c r="E17" i="63"/>
  <c r="E16" i="63"/>
  <c r="E15" i="63"/>
  <c r="E14" i="63"/>
  <c r="E13" i="63"/>
  <c r="E12" i="63"/>
  <c r="E11" i="63"/>
  <c r="E10" i="63"/>
  <c r="E9" i="63"/>
  <c r="E8" i="63"/>
  <c r="Z9" i="80"/>
  <c r="AA9" i="80" s="1"/>
  <c r="AA8" i="81"/>
  <c r="Z10" i="81"/>
  <c r="AA10" i="81" s="1"/>
  <c r="AA8" i="80"/>
  <c r="AB10" i="80"/>
  <c r="AC10" i="80" s="1"/>
  <c r="AC8" i="80"/>
  <c r="AB9" i="80"/>
  <c r="AC9" i="80" s="1"/>
  <c r="AB9" i="81"/>
  <c r="AC9" i="81" s="1"/>
  <c r="AC8" i="81"/>
  <c r="E81" i="47"/>
  <c r="E35" i="60"/>
  <c r="E34" i="60"/>
  <c r="E33" i="60"/>
  <c r="E32" i="60"/>
  <c r="E31" i="60"/>
  <c r="E21" i="60"/>
  <c r="E20" i="60"/>
  <c r="E19" i="60"/>
  <c r="E18" i="60"/>
  <c r="E17" i="60"/>
  <c r="E16" i="60"/>
  <c r="E15" i="60"/>
  <c r="E14" i="60"/>
  <c r="E13" i="60"/>
  <c r="E12" i="60"/>
  <c r="E11" i="60"/>
  <c r="E10" i="60"/>
  <c r="E9" i="60"/>
  <c r="E8" i="60"/>
  <c r="AH2" i="60"/>
  <c r="E51" i="58"/>
  <c r="E44" i="58"/>
  <c r="E34" i="58"/>
  <c r="E33" i="58"/>
  <c r="E32" i="58"/>
  <c r="E31" i="58"/>
  <c r="E23" i="58"/>
  <c r="E22" i="58"/>
  <c r="E21" i="58"/>
  <c r="E20" i="58"/>
  <c r="E19" i="58"/>
  <c r="E18" i="58"/>
  <c r="E17" i="58"/>
  <c r="E16" i="58"/>
  <c r="E15" i="58"/>
  <c r="E14" i="58"/>
  <c r="E13" i="58"/>
  <c r="E12" i="58"/>
  <c r="E11" i="58"/>
  <c r="E10" i="58"/>
  <c r="E9" i="58"/>
  <c r="E8" i="58"/>
  <c r="E56" i="47"/>
  <c r="E55" i="47"/>
  <c r="E54" i="47"/>
  <c r="E53" i="47"/>
  <c r="E64" i="47"/>
  <c r="E63" i="47"/>
  <c r="E72" i="47"/>
  <c r="E73" i="47"/>
  <c r="E71" i="47"/>
  <c r="E9" i="39"/>
  <c r="E8" i="39"/>
  <c r="E7" i="39"/>
  <c r="E6" i="39"/>
  <c r="E114" i="47"/>
  <c r="E115" i="47"/>
  <c r="E116" i="47"/>
  <c r="E113" i="47"/>
  <c r="K9" i="39"/>
  <c r="K8" i="39"/>
  <c r="K7" i="39"/>
  <c r="K6" i="39"/>
  <c r="E19" i="39"/>
  <c r="E18" i="39"/>
  <c r="E17" i="39"/>
  <c r="E16" i="39"/>
  <c r="E15" i="39"/>
  <c r="E14" i="39"/>
  <c r="Q49" i="56"/>
  <c r="Q48" i="56"/>
  <c r="Q47" i="56"/>
  <c r="Q46" i="56"/>
  <c r="Q45" i="56"/>
  <c r="Q44" i="56"/>
  <c r="Q43" i="56"/>
  <c r="Q42" i="56"/>
  <c r="Q41" i="56"/>
  <c r="Q40" i="56"/>
  <c r="Q39" i="56"/>
  <c r="Q38" i="56"/>
  <c r="Q37" i="56"/>
  <c r="Q36" i="56"/>
  <c r="Q35" i="56"/>
  <c r="Q34" i="56"/>
  <c r="K49" i="56"/>
  <c r="K48" i="56"/>
  <c r="K47" i="56"/>
  <c r="K46" i="56"/>
  <c r="K45" i="56"/>
  <c r="K44" i="56"/>
  <c r="K43" i="56"/>
  <c r="K42" i="56"/>
  <c r="K41" i="56"/>
  <c r="K40" i="56"/>
  <c r="K39" i="56"/>
  <c r="K38" i="56"/>
  <c r="K37" i="56"/>
  <c r="K36" i="56"/>
  <c r="K35" i="56"/>
  <c r="K34" i="56"/>
  <c r="E49" i="56"/>
  <c r="E48" i="56"/>
  <c r="E47" i="56"/>
  <c r="E46" i="56"/>
  <c r="E45" i="56"/>
  <c r="E44" i="56"/>
  <c r="E43" i="56"/>
  <c r="E42" i="56"/>
  <c r="E41" i="56"/>
  <c r="E40" i="56"/>
  <c r="E39" i="56"/>
  <c r="E38" i="56"/>
  <c r="E37" i="56"/>
  <c r="E36" i="56"/>
  <c r="E35" i="56"/>
  <c r="E34" i="56"/>
  <c r="Q25" i="56"/>
  <c r="Q24" i="56"/>
  <c r="Q23" i="56"/>
  <c r="Q22" i="56"/>
  <c r="Q21" i="56"/>
  <c r="Q20" i="56"/>
  <c r="Q19" i="56"/>
  <c r="Q18" i="56"/>
  <c r="Q17" i="56"/>
  <c r="Q16" i="56"/>
  <c r="Q15" i="56"/>
  <c r="Q14" i="56"/>
  <c r="Q13" i="56"/>
  <c r="Q12" i="56"/>
  <c r="Q11" i="56"/>
  <c r="Q10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E25" i="56"/>
  <c r="E24" i="56"/>
  <c r="E23" i="56"/>
  <c r="E22" i="56"/>
  <c r="E21" i="56"/>
  <c r="E20" i="56"/>
  <c r="E19" i="56"/>
  <c r="E18" i="56"/>
  <c r="E17" i="56"/>
  <c r="E16" i="56"/>
  <c r="E15" i="56"/>
  <c r="E14" i="56"/>
  <c r="E13" i="56"/>
  <c r="E12" i="56"/>
  <c r="E11" i="56"/>
  <c r="E10" i="56"/>
  <c r="E18" i="47"/>
  <c r="E17" i="47"/>
  <c r="E10" i="47"/>
  <c r="E11" i="47"/>
  <c r="E9" i="47"/>
  <c r="I78" i="55"/>
  <c r="G78" i="55"/>
  <c r="E78" i="55"/>
  <c r="G61" i="55"/>
  <c r="E61" i="55"/>
  <c r="G60" i="55"/>
  <c r="E60" i="55"/>
  <c r="F43" i="55"/>
  <c r="F42" i="55"/>
  <c r="F41" i="55"/>
  <c r="F40" i="55"/>
  <c r="F39" i="55"/>
  <c r="F38" i="55"/>
  <c r="F37" i="55"/>
  <c r="F36" i="55"/>
  <c r="F31" i="55"/>
  <c r="F30" i="55"/>
  <c r="F29" i="55"/>
  <c r="F28" i="55"/>
  <c r="F27" i="55"/>
  <c r="F26" i="55"/>
  <c r="F25" i="55"/>
  <c r="F24" i="55"/>
  <c r="F23" i="55"/>
  <c r="F22" i="55"/>
  <c r="F21" i="55"/>
  <c r="F20" i="55"/>
  <c r="E70" i="55"/>
  <c r="D53" i="55"/>
  <c r="E53" i="55" s="1"/>
  <c r="F53" i="55"/>
  <c r="G53" i="55" s="1"/>
  <c r="D52" i="55"/>
  <c r="E52" i="55" s="1"/>
  <c r="F52" i="55"/>
  <c r="G52" i="55" s="1"/>
  <c r="D51" i="55"/>
  <c r="E51" i="55" s="1"/>
  <c r="D50" i="55"/>
  <c r="E50" i="55" s="1"/>
  <c r="F51" i="55"/>
  <c r="G51" i="55" s="1"/>
  <c r="F50" i="55"/>
  <c r="G50" i="55" s="1"/>
  <c r="M106" i="55"/>
  <c r="N106" i="55" s="1"/>
  <c r="M108" i="55"/>
  <c r="N108" i="55" s="1"/>
  <c r="M109" i="55"/>
  <c r="N109" i="55" s="1"/>
  <c r="E87" i="55"/>
  <c r="E88" i="55"/>
  <c r="E89" i="55"/>
  <c r="G87" i="55"/>
  <c r="E90" i="55"/>
  <c r="G91" i="55"/>
  <c r="M107" i="55"/>
  <c r="N107" i="55" s="1"/>
  <c r="G88" i="55"/>
  <c r="E91" i="55"/>
  <c r="G89" i="55"/>
  <c r="G90" i="55"/>
  <c r="E7" i="55"/>
  <c r="H52" i="55"/>
  <c r="I52" i="55" s="1"/>
  <c r="E14" i="55"/>
  <c r="E15" i="55"/>
  <c r="E6" i="55"/>
  <c r="E8" i="55"/>
  <c r="E9" i="55"/>
  <c r="H51" i="55"/>
  <c r="I51" i="55" s="1"/>
  <c r="H50" i="55"/>
  <c r="I50" i="55" s="1"/>
  <c r="H53" i="55"/>
  <c r="I53" i="55" s="1"/>
  <c r="AA9" i="81" l="1"/>
  <c r="Z11" i="80"/>
  <c r="AA11" i="80" s="1"/>
  <c r="AB11" i="81"/>
  <c r="AC11" i="81" s="1"/>
  <c r="AB11" i="80"/>
  <c r="AC11" i="80" s="1"/>
  <c r="Q18" i="77" l="1"/>
  <c r="Q10" i="77"/>
  <c r="O18" i="77"/>
  <c r="O10" i="77"/>
  <c r="Q15" i="77"/>
  <c r="Q14" i="77"/>
  <c r="O15" i="77"/>
  <c r="O14" i="77"/>
  <c r="Q19" i="77"/>
  <c r="Q11" i="77"/>
  <c r="O19" i="77"/>
  <c r="O11" i="77"/>
  <c r="V40" i="90" l="1"/>
  <c r="V45" i="90"/>
  <c r="V42" i="90"/>
  <c r="AB18" i="90"/>
  <c r="AH18" i="90"/>
  <c r="V41" i="90"/>
  <c r="V35" i="90"/>
  <c r="AH15" i="90"/>
  <c r="AB24" i="90"/>
  <c r="V37" i="90" l="1"/>
  <c r="V49" i="90"/>
  <c r="AB22" i="90"/>
  <c r="V47" i="90"/>
  <c r="AB23" i="90"/>
  <c r="V43" i="90"/>
  <c r="AB25" i="90"/>
  <c r="AB21" i="90"/>
  <c r="V44" i="90"/>
  <c r="AH23" i="90"/>
  <c r="AH25" i="90"/>
  <c r="AB20" i="90"/>
  <c r="AH42" i="90"/>
  <c r="AH38" i="90"/>
  <c r="AB19" i="90"/>
  <c r="V39" i="90"/>
  <c r="V38" i="90"/>
  <c r="V36" i="90"/>
  <c r="V48" i="90"/>
  <c r="AB15" i="90"/>
  <c r="V34" i="90"/>
  <c r="AB11" i="90" l="1"/>
  <c r="AB13" i="90"/>
  <c r="AH17" i="90"/>
  <c r="AB14" i="90"/>
  <c r="AH20" i="90"/>
  <c r="AH12" i="90"/>
  <c r="AH21" i="90"/>
  <c r="AH35" i="90"/>
  <c r="AB16" i="90"/>
  <c r="AH16" i="90"/>
  <c r="AH43" i="90"/>
  <c r="AH13" i="90"/>
  <c r="AH46" i="90"/>
  <c r="V46" i="90"/>
  <c r="AH14" i="90" l="1"/>
  <c r="AB17" i="90"/>
  <c r="AH47" i="90"/>
  <c r="AH22" i="90"/>
  <c r="AH19" i="90"/>
  <c r="AH34" i="90"/>
  <c r="AH10" i="90"/>
  <c r="AH39" i="90"/>
  <c r="AH11" i="90"/>
  <c r="AH24" i="90"/>
  <c r="AB12" i="90"/>
  <c r="AB10" i="90" l="1"/>
  <c r="AB34" i="90" l="1"/>
  <c r="AB42" i="90"/>
  <c r="AB38" i="90"/>
  <c r="AB35" i="90"/>
  <c r="AB43" i="90"/>
  <c r="AB46" i="90"/>
  <c r="AB47" i="90"/>
  <c r="AB39" i="90"/>
  <c r="W23" i="71" l="1"/>
  <c r="W11" i="71"/>
  <c r="W14" i="71"/>
  <c r="W19" i="71"/>
  <c r="W15" i="71"/>
  <c r="W22" i="71"/>
  <c r="W18" i="71"/>
  <c r="W10" i="71"/>
  <c r="S33" i="71"/>
  <c r="T29" i="75"/>
  <c r="R9" i="88"/>
  <c r="O9" i="83"/>
  <c r="S32" i="71"/>
  <c r="S32" i="77"/>
  <c r="S8" i="77" l="1"/>
  <c r="W8" i="71"/>
  <c r="W8" i="75"/>
  <c r="S21" i="77"/>
  <c r="W21" i="75"/>
  <c r="W21" i="71"/>
  <c r="W12" i="75"/>
  <c r="W12" i="71"/>
  <c r="S12" i="77"/>
  <c r="W17" i="75"/>
  <c r="W17" i="71"/>
  <c r="S17" i="77"/>
  <c r="S9" i="77"/>
  <c r="W9" i="75"/>
  <c r="W9" i="71"/>
  <c r="W20" i="71"/>
  <c r="S20" i="77"/>
  <c r="W20" i="75"/>
  <c r="S30" i="71"/>
  <c r="T28" i="75"/>
  <c r="S31" i="71"/>
  <c r="S33" i="77"/>
  <c r="W13" i="71"/>
  <c r="W13" i="75"/>
  <c r="S13" i="77"/>
  <c r="W16" i="75"/>
  <c r="W16" i="71"/>
  <c r="S16" i="77"/>
  <c r="AA11" i="65" l="1"/>
  <c r="AA21" i="65"/>
  <c r="K29" i="65"/>
  <c r="O32" i="65"/>
  <c r="AA8" i="65"/>
  <c r="AA18" i="65"/>
  <c r="M39" i="65"/>
  <c r="M40" i="65"/>
  <c r="O29" i="65"/>
  <c r="T30" i="65"/>
  <c r="M41" i="65"/>
  <c r="AA12" i="65"/>
  <c r="AA22" i="65"/>
  <c r="M42" i="65"/>
  <c r="M29" i="65"/>
  <c r="AA15" i="65"/>
  <c r="K38" i="65"/>
  <c r="AA9" i="65"/>
  <c r="AA19" i="65"/>
  <c r="K32" i="65"/>
  <c r="M32" i="65"/>
  <c r="K39" i="65"/>
  <c r="K30" i="65"/>
  <c r="K40" i="65"/>
  <c r="M30" i="65"/>
  <c r="AA16" i="65"/>
  <c r="K41" i="65"/>
  <c r="O30" i="65"/>
  <c r="T31" i="65"/>
  <c r="K42" i="65"/>
  <c r="AA13" i="65"/>
  <c r="AA23" i="65"/>
  <c r="AA10" i="65"/>
  <c r="AA20" i="65"/>
  <c r="M31" i="65"/>
  <c r="AA17" i="65"/>
  <c r="I49" i="65"/>
  <c r="K31" i="65"/>
  <c r="O31" i="65"/>
  <c r="T32" i="65"/>
  <c r="AA14" i="65"/>
  <c r="T29" i="65"/>
  <c r="L14" i="86" l="1"/>
  <c r="M38" i="65"/>
  <c r="K56" i="65"/>
  <c r="J62" i="65"/>
  <c r="K62" i="65" s="1"/>
  <c r="P62" i="65"/>
  <c r="Q62" i="65" s="1"/>
  <c r="Q56" i="65"/>
  <c r="N62" i="65"/>
  <c r="O62" i="65" s="1"/>
  <c r="O56" i="65"/>
  <c r="R62" i="65"/>
  <c r="S62" i="65" s="1"/>
  <c r="S56" i="65"/>
  <c r="L62" i="65"/>
  <c r="M62" i="65" s="1"/>
  <c r="M56" i="65"/>
  <c r="V22" i="90" l="1"/>
  <c r="AM22" i="90"/>
  <c r="AN22" i="90" s="1"/>
  <c r="AM17" i="90"/>
  <c r="AN17" i="90" s="1"/>
  <c r="V17" i="90"/>
  <c r="V20" i="90"/>
  <c r="AM20" i="90"/>
  <c r="AN20" i="90" s="1"/>
  <c r="V21" i="90"/>
  <c r="AM21" i="90"/>
  <c r="AN21" i="90" s="1"/>
  <c r="V13" i="90"/>
  <c r="AM13" i="90"/>
  <c r="AN13" i="90" s="1"/>
  <c r="V25" i="90"/>
  <c r="AM25" i="90"/>
  <c r="AN25" i="90" s="1"/>
  <c r="V19" i="90"/>
  <c r="AM19" i="90"/>
  <c r="AN19" i="90" s="1"/>
  <c r="N7" i="86"/>
  <c r="AM23" i="90"/>
  <c r="AN23" i="90" s="1"/>
  <c r="V23" i="90"/>
  <c r="AM12" i="90"/>
  <c r="AN12" i="90" s="1"/>
  <c r="V12" i="90"/>
  <c r="L7" i="86"/>
  <c r="AM15" i="90"/>
  <c r="AN15" i="90" s="1"/>
  <c r="V15" i="90"/>
  <c r="AM18" i="90"/>
  <c r="AN18" i="90" s="1"/>
  <c r="V18" i="90"/>
  <c r="V24" i="90"/>
  <c r="AM24" i="90"/>
  <c r="AN24" i="90" s="1"/>
  <c r="AM16" i="90"/>
  <c r="AN16" i="90" s="1"/>
  <c r="V16" i="90"/>
  <c r="AM14" i="90"/>
  <c r="AN14" i="90" s="1"/>
  <c r="V14" i="90"/>
  <c r="AM11" i="90"/>
  <c r="AN11" i="90" s="1"/>
  <c r="V11" i="90"/>
  <c r="Q33" i="71"/>
  <c r="P8" i="88"/>
  <c r="N7" i="88"/>
  <c r="W32" i="71"/>
  <c r="N8" i="88"/>
  <c r="W31" i="71"/>
  <c r="R7" i="88"/>
  <c r="Q32" i="71"/>
  <c r="T6" i="88"/>
  <c r="T7" i="88"/>
  <c r="P7" i="88"/>
  <c r="R6" i="88"/>
  <c r="O40" i="73"/>
  <c r="W30" i="71"/>
  <c r="Q30" i="71"/>
  <c r="Q31" i="71"/>
  <c r="W33" i="71"/>
  <c r="N6" i="88"/>
  <c r="P9" i="88"/>
  <c r="N9" i="88"/>
  <c r="T8" i="88"/>
  <c r="R8" i="88"/>
  <c r="P6" i="88"/>
  <c r="O11" i="81" l="1"/>
  <c r="K32" i="73"/>
  <c r="K32" i="69"/>
  <c r="K31" i="75"/>
  <c r="K31" i="77"/>
  <c r="K31" i="71"/>
  <c r="J41" i="73"/>
  <c r="S32" i="69"/>
  <c r="S32" i="73"/>
  <c r="K32" i="77"/>
  <c r="J39" i="69"/>
  <c r="K32" i="71"/>
  <c r="K32" i="75"/>
  <c r="S8" i="69"/>
  <c r="S8" i="73"/>
  <c r="S11" i="69"/>
  <c r="S11" i="73"/>
  <c r="O31" i="69"/>
  <c r="O31" i="73"/>
  <c r="S33" i="73"/>
  <c r="S33" i="69"/>
  <c r="S22" i="69"/>
  <c r="S22" i="73"/>
  <c r="O6" i="83"/>
  <c r="M33" i="77"/>
  <c r="L40" i="69"/>
  <c r="M33" i="71"/>
  <c r="M33" i="75"/>
  <c r="L42" i="73"/>
  <c r="S9" i="81"/>
  <c r="O7" i="83"/>
  <c r="K30" i="75"/>
  <c r="J40" i="73"/>
  <c r="K30" i="77"/>
  <c r="K30" i="71"/>
  <c r="J39" i="73"/>
  <c r="K29" i="75"/>
  <c r="K29" i="71"/>
  <c r="K29" i="77"/>
  <c r="S10" i="81"/>
  <c r="Q32" i="77"/>
  <c r="S30" i="69"/>
  <c r="R29" i="75"/>
  <c r="R28" i="75"/>
  <c r="S30" i="73"/>
  <c r="Q33" i="77"/>
  <c r="S14" i="69"/>
  <c r="S14" i="73"/>
  <c r="M33" i="73"/>
  <c r="M33" i="69"/>
  <c r="S23" i="73"/>
  <c r="S23" i="69"/>
  <c r="S16" i="69"/>
  <c r="S16" i="73"/>
  <c r="S10" i="73"/>
  <c r="S10" i="69"/>
  <c r="L13" i="86"/>
  <c r="O8" i="81"/>
  <c r="O8" i="83"/>
  <c r="M30" i="73"/>
  <c r="M30" i="69"/>
  <c r="M32" i="73"/>
  <c r="M32" i="69"/>
  <c r="S18" i="69"/>
  <c r="S18" i="73"/>
  <c r="S12" i="73"/>
  <c r="S12" i="69"/>
  <c r="K33" i="77"/>
  <c r="J40" i="69"/>
  <c r="K33" i="71"/>
  <c r="K33" i="75"/>
  <c r="J42" i="73"/>
  <c r="K31" i="73"/>
  <c r="K31" i="69"/>
  <c r="O30" i="69"/>
  <c r="O30" i="73"/>
  <c r="S8" i="81"/>
  <c r="S17" i="69"/>
  <c r="S17" i="73"/>
  <c r="S9" i="69"/>
  <c r="S9" i="73"/>
  <c r="M30" i="75"/>
  <c r="M30" i="77"/>
  <c r="M30" i="71"/>
  <c r="L40" i="73"/>
  <c r="M31" i="73"/>
  <c r="M31" i="69"/>
  <c r="K33" i="73"/>
  <c r="K33" i="69"/>
  <c r="S13" i="69"/>
  <c r="S13" i="73"/>
  <c r="O40" i="69"/>
  <c r="I40" i="71"/>
  <c r="S15" i="69"/>
  <c r="S15" i="73"/>
  <c r="S19" i="73"/>
  <c r="S19" i="69"/>
  <c r="K30" i="69"/>
  <c r="K30" i="73"/>
  <c r="O10" i="81"/>
  <c r="S20" i="73"/>
  <c r="S20" i="69"/>
  <c r="S31" i="69"/>
  <c r="S31" i="73"/>
  <c r="L39" i="73"/>
  <c r="M29" i="75"/>
  <c r="M29" i="77"/>
  <c r="M29" i="71"/>
  <c r="M9" i="81"/>
  <c r="M8" i="81"/>
  <c r="M10" i="81"/>
  <c r="M32" i="71"/>
  <c r="L39" i="69"/>
  <c r="M32" i="77"/>
  <c r="M32" i="75"/>
  <c r="O32" i="73"/>
  <c r="O32" i="69"/>
  <c r="M31" i="77"/>
  <c r="M31" i="75"/>
  <c r="M31" i="71"/>
  <c r="L41" i="73"/>
  <c r="O33" i="69"/>
  <c r="O33" i="73"/>
  <c r="M11" i="81"/>
  <c r="S21" i="73"/>
  <c r="S21" i="69"/>
  <c r="O9" i="81"/>
  <c r="H62" i="65"/>
  <c r="I62" i="65" s="1"/>
  <c r="I56" i="65"/>
  <c r="M42" i="67" l="1"/>
  <c r="AA20" i="67"/>
  <c r="AA17" i="67"/>
  <c r="AA23" i="67"/>
  <c r="I53" i="67"/>
  <c r="AA12" i="67"/>
  <c r="T30" i="67"/>
  <c r="M30" i="67"/>
  <c r="AA8" i="67"/>
  <c r="T32" i="67"/>
  <c r="AA13" i="67"/>
  <c r="Q10" i="81"/>
  <c r="M39" i="67"/>
  <c r="K33" i="67"/>
  <c r="M43" i="67"/>
  <c r="Q8" i="81"/>
  <c r="AA21" i="67"/>
  <c r="T31" i="67"/>
  <c r="K30" i="67"/>
  <c r="K39" i="67"/>
  <c r="M31" i="67"/>
  <c r="AA22" i="67"/>
  <c r="K41" i="67"/>
  <c r="O30" i="67"/>
  <c r="K40" i="67"/>
  <c r="K31" i="67"/>
  <c r="M41" i="67"/>
  <c r="M40" i="67"/>
  <c r="K32" i="67"/>
  <c r="AA18" i="67"/>
  <c r="T33" i="67"/>
  <c r="AA19" i="67"/>
  <c r="AA10" i="67"/>
  <c r="O31" i="67"/>
  <c r="V10" i="90"/>
  <c r="AM10" i="90"/>
  <c r="AN10" i="90" s="1"/>
  <c r="AA15" i="67"/>
  <c r="K43" i="67"/>
  <c r="Q9" i="81"/>
  <c r="O33" i="67"/>
  <c r="O32" i="67"/>
  <c r="AA9" i="67"/>
  <c r="M32" i="67"/>
  <c r="M33" i="67"/>
  <c r="AA16" i="67"/>
  <c r="AA14" i="67"/>
  <c r="AA11" i="67"/>
  <c r="K42" i="67"/>
  <c r="W14" i="65" l="1"/>
  <c r="W11" i="65"/>
  <c r="W21" i="65"/>
  <c r="R39" i="65"/>
  <c r="W8" i="65"/>
  <c r="W18" i="65"/>
  <c r="W17" i="65"/>
  <c r="W15" i="65"/>
  <c r="W12" i="65"/>
  <c r="W22" i="65"/>
  <c r="W9" i="65"/>
  <c r="W19" i="65"/>
  <c r="W16" i="65"/>
  <c r="W13" i="65"/>
  <c r="W23" i="65"/>
  <c r="W10" i="65"/>
  <c r="W20" i="65"/>
  <c r="W22" i="67" l="1"/>
  <c r="W9" i="67"/>
  <c r="W8" i="67"/>
  <c r="W14" i="67"/>
  <c r="W12" i="67"/>
  <c r="W11" i="67"/>
  <c r="W18" i="67"/>
  <c r="P34" i="75"/>
  <c r="M40" i="71"/>
  <c r="W20" i="67"/>
  <c r="W16" i="67"/>
  <c r="W23" i="67"/>
  <c r="W10" i="67"/>
  <c r="W21" i="67"/>
  <c r="W17" i="67"/>
  <c r="W19" i="67"/>
  <c r="W15" i="67"/>
  <c r="W13" i="67"/>
  <c r="R39" i="67" l="1"/>
  <c r="Q14" i="76" l="1"/>
  <c r="O19" i="76"/>
  <c r="O11" i="76"/>
  <c r="O15" i="76"/>
  <c r="O14" i="76"/>
  <c r="Q18" i="76"/>
  <c r="Q10" i="76"/>
  <c r="Q11" i="76"/>
  <c r="Q15" i="76"/>
  <c r="O10" i="76"/>
  <c r="O18" i="76"/>
  <c r="Q19" i="76"/>
  <c r="T43" i="58" l="1"/>
  <c r="O8" i="80"/>
  <c r="U8" i="80"/>
  <c r="H21" i="114"/>
  <c r="S16" i="76"/>
  <c r="S9" i="68"/>
  <c r="M40" i="63"/>
  <c r="S17" i="76"/>
  <c r="S32" i="72"/>
  <c r="S11" i="68"/>
  <c r="Q31" i="70"/>
  <c r="O32" i="72"/>
  <c r="AA11" i="63"/>
  <c r="T30" i="66"/>
  <c r="M32" i="63"/>
  <c r="W22" i="72"/>
  <c r="K32" i="68"/>
  <c r="W13" i="58"/>
  <c r="K31" i="76"/>
  <c r="AA23" i="66"/>
  <c r="AA18" i="63"/>
  <c r="AA11" i="66"/>
  <c r="M32" i="68"/>
  <c r="K32" i="63"/>
  <c r="S30" i="72"/>
  <c r="S30" i="68"/>
  <c r="W13" i="68"/>
  <c r="W8" i="72"/>
  <c r="K42" i="63"/>
  <c r="S21" i="76"/>
  <c r="S20" i="76"/>
  <c r="W8" i="68"/>
  <c r="S30" i="70"/>
  <c r="W21" i="68"/>
  <c r="W20" i="72"/>
  <c r="M10" i="80"/>
  <c r="M11" i="80"/>
  <c r="S33" i="72"/>
  <c r="U9" i="80"/>
  <c r="L41" i="72"/>
  <c r="AA19" i="63"/>
  <c r="M31" i="72"/>
  <c r="K31" i="72"/>
  <c r="K39" i="66"/>
  <c r="AA20" i="70"/>
  <c r="M8" i="80"/>
  <c r="S21" i="68"/>
  <c r="AA16" i="63"/>
  <c r="W18" i="72"/>
  <c r="O31" i="68"/>
  <c r="S9" i="76"/>
  <c r="W12" i="72"/>
  <c r="M30" i="76"/>
  <c r="K33" i="72"/>
  <c r="O8" i="87"/>
  <c r="I40" i="70"/>
  <c r="AA15" i="63"/>
  <c r="K49" i="63"/>
  <c r="W33" i="70"/>
  <c r="M42" i="63"/>
  <c r="M40" i="66"/>
  <c r="W22" i="68"/>
  <c r="W13" i="72"/>
  <c r="W23" i="72"/>
  <c r="K46" i="66"/>
  <c r="AA13" i="63"/>
  <c r="S13" i="76"/>
  <c r="Q8" i="80"/>
  <c r="AA9" i="63"/>
  <c r="AA10" i="70"/>
  <c r="K29" i="63"/>
  <c r="W15" i="68"/>
  <c r="AA20" i="63"/>
  <c r="W20" i="68"/>
  <c r="L43" i="72"/>
  <c r="M6" i="87"/>
  <c r="S16" i="68"/>
  <c r="AA15" i="58"/>
  <c r="S32" i="70"/>
  <c r="O29" i="63"/>
  <c r="J41" i="72"/>
  <c r="J40" i="68"/>
  <c r="K40" i="63"/>
  <c r="AA12" i="63"/>
  <c r="K31" i="58"/>
  <c r="Q15" i="82"/>
  <c r="M41" i="58"/>
  <c r="M33" i="60"/>
  <c r="AA16" i="60"/>
  <c r="AA11" i="58"/>
  <c r="AA10" i="63"/>
  <c r="W18" i="68"/>
  <c r="Q40" i="72"/>
  <c r="T30" i="63"/>
  <c r="T31" i="66"/>
  <c r="AA21" i="70"/>
  <c r="M33" i="76"/>
  <c r="W21" i="72"/>
  <c r="K31" i="68"/>
  <c r="AA22" i="63"/>
  <c r="AA19" i="70"/>
  <c r="AA8" i="63"/>
  <c r="AA14" i="70"/>
  <c r="T32" i="63"/>
  <c r="M31" i="68"/>
  <c r="M31" i="63"/>
  <c r="W11" i="72"/>
  <c r="AA22" i="70"/>
  <c r="K49" i="111"/>
  <c r="O9" i="80"/>
  <c r="S31" i="68"/>
  <c r="S13" i="68"/>
  <c r="P34" i="74"/>
  <c r="AA12" i="70"/>
  <c r="S17" i="68"/>
  <c r="S22" i="68"/>
  <c r="O32" i="63"/>
  <c r="Q33" i="70"/>
  <c r="K33" i="76"/>
  <c r="M15" i="82"/>
  <c r="K32" i="76"/>
  <c r="K33" i="68"/>
  <c r="M44" i="58"/>
  <c r="K32" i="60"/>
  <c r="AA22" i="58"/>
  <c r="W19" i="58"/>
  <c r="AA18" i="58"/>
  <c r="K50" i="111"/>
  <c r="I51" i="58"/>
  <c r="T42" i="58"/>
  <c r="S19" i="68"/>
  <c r="M33" i="68"/>
  <c r="S33" i="70"/>
  <c r="AA23" i="70"/>
  <c r="AA21" i="63"/>
  <c r="W17" i="72"/>
  <c r="U10" i="80"/>
  <c r="M30" i="72"/>
  <c r="Q9" i="87"/>
  <c r="M8" i="87"/>
  <c r="K17" i="47"/>
  <c r="M9" i="87"/>
  <c r="W8" i="60"/>
  <c r="K41" i="58"/>
  <c r="K34" i="60"/>
  <c r="K51" i="111"/>
  <c r="W20" i="58"/>
  <c r="AA9" i="60"/>
  <c r="J43" i="72"/>
  <c r="O30" i="72"/>
  <c r="Q9" i="80"/>
  <c r="R39" i="66"/>
  <c r="W23" i="68"/>
  <c r="O30" i="63"/>
  <c r="Q32" i="70"/>
  <c r="W10" i="72"/>
  <c r="AA13" i="58"/>
  <c r="AA16" i="70"/>
  <c r="K32" i="58"/>
  <c r="W16" i="58"/>
  <c r="K9" i="47"/>
  <c r="K42" i="58"/>
  <c r="AA20" i="58"/>
  <c r="H20" i="114"/>
  <c r="Q40" i="68"/>
  <c r="AA9" i="70"/>
  <c r="S32" i="76"/>
  <c r="S31" i="72"/>
  <c r="S12" i="68"/>
  <c r="AA23" i="63"/>
  <c r="S23" i="68"/>
  <c r="K30" i="76"/>
  <c r="K41" i="63"/>
  <c r="K31" i="63"/>
  <c r="AA13" i="70"/>
  <c r="W30" i="70"/>
  <c r="AA17" i="63"/>
  <c r="O10" i="80"/>
  <c r="Q10" i="80"/>
  <c r="M34" i="58"/>
  <c r="W18" i="58"/>
  <c r="M31" i="58"/>
  <c r="H18" i="114"/>
  <c r="W17" i="58"/>
  <c r="W9" i="68"/>
  <c r="K40" i="66"/>
  <c r="Q30" i="70"/>
  <c r="AA8" i="70"/>
  <c r="L40" i="72"/>
  <c r="W15" i="72"/>
  <c r="S12" i="76"/>
  <c r="O31" i="72"/>
  <c r="O40" i="72"/>
  <c r="U11" i="80"/>
  <c r="L14" i="85"/>
  <c r="W20" i="60"/>
  <c r="AA16" i="58"/>
  <c r="T44" i="58"/>
  <c r="N51" i="58"/>
  <c r="T29" i="63"/>
  <c r="AA19" i="66"/>
  <c r="K11" i="47"/>
  <c r="AA17" i="70"/>
  <c r="O9" i="87"/>
  <c r="AA10" i="58"/>
  <c r="W8" i="58"/>
  <c r="P36" i="60"/>
  <c r="AA9" i="58"/>
  <c r="AA8" i="60"/>
  <c r="K33" i="58"/>
  <c r="K30" i="63"/>
  <c r="K30" i="72"/>
  <c r="S33" i="68"/>
  <c r="K40" i="70"/>
  <c r="S10" i="68"/>
  <c r="O32" i="68"/>
  <c r="W9" i="72"/>
  <c r="W19" i="72"/>
  <c r="M32" i="76"/>
  <c r="T33" i="66"/>
  <c r="W19" i="68"/>
  <c r="J40" i="72"/>
  <c r="W14" i="72"/>
  <c r="K32" i="72"/>
  <c r="O30" i="68"/>
  <c r="Q6" i="87"/>
  <c r="AA13" i="60"/>
  <c r="AA14" i="58"/>
  <c r="S31" i="70"/>
  <c r="O7" i="87"/>
  <c r="W31" i="70"/>
  <c r="AA15" i="70"/>
  <c r="S8" i="68"/>
  <c r="O31" i="63"/>
  <c r="M41" i="63"/>
  <c r="M39" i="66"/>
  <c r="S20" i="68"/>
  <c r="S18" i="68"/>
  <c r="P40" i="70"/>
  <c r="N7" i="85"/>
  <c r="M32" i="72"/>
  <c r="S33" i="76"/>
  <c r="O6" i="87"/>
  <c r="Q7" i="87"/>
  <c r="M33" i="58"/>
  <c r="K30" i="68"/>
  <c r="M30" i="68"/>
  <c r="S32" i="68"/>
  <c r="W16" i="72"/>
  <c r="AA14" i="63"/>
  <c r="M39" i="63"/>
  <c r="T31" i="63"/>
  <c r="K39" i="63"/>
  <c r="W14" i="68"/>
  <c r="W32" i="70"/>
  <c r="M7" i="87"/>
  <c r="W10" i="58"/>
  <c r="W21" i="58"/>
  <c r="W9" i="60"/>
  <c r="W17" i="60"/>
  <c r="W11" i="58"/>
  <c r="AA8" i="58"/>
  <c r="T45" i="58"/>
  <c r="W12" i="60"/>
  <c r="S8" i="76"/>
  <c r="S15" i="68"/>
  <c r="AA11" i="70"/>
  <c r="O33" i="72"/>
  <c r="L7" i="85"/>
  <c r="L13" i="85"/>
  <c r="K18" i="47"/>
  <c r="AA21" i="58"/>
  <c r="AA23" i="58"/>
  <c r="W12" i="58"/>
  <c r="W21" i="60"/>
  <c r="W11" i="68"/>
  <c r="S14" i="68"/>
  <c r="W12" i="68"/>
  <c r="T32" i="66"/>
  <c r="W16" i="68"/>
  <c r="W10" i="68"/>
  <c r="AA15" i="66"/>
  <c r="AA18" i="70"/>
  <c r="R39" i="63"/>
  <c r="O11" i="80"/>
  <c r="M33" i="72"/>
  <c r="M9" i="80"/>
  <c r="O33" i="68"/>
  <c r="M31" i="76"/>
  <c r="W13" i="60"/>
  <c r="AA17" i="60"/>
  <c r="W23" i="58"/>
  <c r="M43" i="58"/>
  <c r="K34" i="58"/>
  <c r="M32" i="58"/>
  <c r="AA17" i="58"/>
  <c r="K48" i="111"/>
  <c r="M32" i="60"/>
  <c r="K33" i="60"/>
  <c r="AA20" i="60"/>
  <c r="W14" i="58"/>
  <c r="X11" i="114"/>
  <c r="W22" i="58"/>
  <c r="W17" i="68"/>
  <c r="M30" i="63"/>
  <c r="L40" i="68"/>
  <c r="O40" i="68"/>
  <c r="M42" i="58"/>
  <c r="M35" i="60"/>
  <c r="K10" i="47"/>
  <c r="K43" i="58"/>
  <c r="H19" i="114"/>
  <c r="AA21" i="60"/>
  <c r="W9" i="58"/>
  <c r="O15" i="82"/>
  <c r="AA12" i="60"/>
  <c r="K44" i="58"/>
  <c r="K35" i="60"/>
  <c r="M29" i="63"/>
  <c r="AA19" i="58"/>
  <c r="AA12" i="58"/>
  <c r="Q8" i="87"/>
  <c r="W15" i="58"/>
  <c r="T11" i="114"/>
  <c r="M34" i="60"/>
  <c r="W16" i="60"/>
  <c r="W9" i="74" l="1"/>
  <c r="W21" i="63"/>
  <c r="W20" i="63"/>
  <c r="W16" i="70"/>
  <c r="W13" i="70"/>
  <c r="W17" i="63"/>
  <c r="W23" i="70"/>
  <c r="S14" i="72"/>
  <c r="W22" i="63"/>
  <c r="W12" i="70"/>
  <c r="S12" i="72"/>
  <c r="S20" i="72"/>
  <c r="W16" i="74"/>
  <c r="S19" i="72"/>
  <c r="W18" i="66"/>
  <c r="W11" i="70"/>
  <c r="W13" i="74"/>
  <c r="W19" i="70"/>
  <c r="W13" i="63"/>
  <c r="W8" i="70"/>
  <c r="W9" i="66"/>
  <c r="W19" i="66"/>
  <c r="W9" i="70"/>
  <c r="S16" i="72"/>
  <c r="W20" i="74"/>
  <c r="S23" i="72"/>
  <c r="U13" i="76"/>
  <c r="S11" i="72"/>
  <c r="W10" i="70"/>
  <c r="W22" i="66"/>
  <c r="W23" i="63"/>
  <c r="U20" i="76"/>
  <c r="S21" i="72"/>
  <c r="S8" i="72"/>
  <c r="W11" i="66"/>
  <c r="W23" i="66"/>
  <c r="V11" i="114"/>
  <c r="U8" i="76"/>
  <c r="W17" i="70"/>
  <c r="W8" i="74"/>
  <c r="W18" i="63"/>
  <c r="W21" i="70"/>
  <c r="W17" i="74"/>
  <c r="U9" i="76"/>
  <c r="W19" i="63"/>
  <c r="U17" i="76"/>
  <c r="W14" i="63"/>
  <c r="W14" i="66"/>
  <c r="W20" i="70"/>
  <c r="U16" i="76"/>
  <c r="W15" i="63"/>
  <c r="U21" i="76"/>
  <c r="W16" i="63"/>
  <c r="W12" i="66"/>
  <c r="S9" i="72"/>
  <c r="W8" i="66"/>
  <c r="U12" i="76"/>
  <c r="W12" i="74"/>
  <c r="W13" i="66"/>
  <c r="S17" i="72"/>
  <c r="S10" i="72"/>
  <c r="S15" i="72"/>
  <c r="W15" i="66"/>
  <c r="W10" i="63"/>
  <c r="W11" i="63"/>
  <c r="W9" i="63"/>
  <c r="W21" i="66"/>
  <c r="W10" i="66"/>
  <c r="W20" i="66"/>
  <c r="W21" i="74"/>
  <c r="W16" i="66"/>
  <c r="S18" i="72"/>
  <c r="W15" i="70"/>
  <c r="S13" i="72"/>
  <c r="W18" i="70"/>
  <c r="W12" i="63"/>
  <c r="S22" i="72"/>
  <c r="W22" i="70"/>
  <c r="W14" i="70"/>
  <c r="W17" i="66"/>
  <c r="T31" i="58"/>
  <c r="K56" i="111"/>
  <c r="K32" i="47"/>
  <c r="L32" i="47" s="1"/>
  <c r="AA20" i="66"/>
  <c r="T45" i="117"/>
  <c r="U45" i="117" s="1"/>
  <c r="M8" i="82"/>
  <c r="AA14" i="66"/>
  <c r="K28" i="47"/>
  <c r="L28" i="47" s="1"/>
  <c r="O59" i="58"/>
  <c r="J38" i="111"/>
  <c r="N54" i="47"/>
  <c r="O54" i="47" s="1"/>
  <c r="O31" i="66"/>
  <c r="J53" i="47"/>
  <c r="K53" i="47" s="1"/>
  <c r="K30" i="66"/>
  <c r="T33" i="58"/>
  <c r="M30" i="70"/>
  <c r="M22" i="111"/>
  <c r="M93" i="47"/>
  <c r="K31" i="66"/>
  <c r="J54" i="47"/>
  <c r="K54" i="47" s="1"/>
  <c r="K109" i="47"/>
  <c r="K33" i="74"/>
  <c r="T47" i="117"/>
  <c r="U47" i="117" s="1"/>
  <c r="M10" i="82"/>
  <c r="T28" i="74"/>
  <c r="L63" i="47"/>
  <c r="M63" i="47" s="1"/>
  <c r="AA17" i="74"/>
  <c r="K44" i="47"/>
  <c r="L44" i="47" s="1"/>
  <c r="Z60" i="56"/>
  <c r="W34" i="58"/>
  <c r="X34" i="58" s="1"/>
  <c r="K73" i="47"/>
  <c r="K32" i="66"/>
  <c r="J55" i="47"/>
  <c r="K55" i="47" s="1"/>
  <c r="M31" i="66"/>
  <c r="L54" i="47"/>
  <c r="M54" i="47" s="1"/>
  <c r="V46" i="117"/>
  <c r="W46" i="117" s="1"/>
  <c r="O9" i="82"/>
  <c r="R29" i="74"/>
  <c r="R28" i="74"/>
  <c r="K31" i="47"/>
  <c r="L31" i="47" s="1"/>
  <c r="AA18" i="66"/>
  <c r="L39" i="68"/>
  <c r="L42" i="72"/>
  <c r="N55" i="47"/>
  <c r="O55" i="47" s="1"/>
  <c r="O32" i="66"/>
  <c r="O30" i="66"/>
  <c r="N53" i="47"/>
  <c r="O53" i="47" s="1"/>
  <c r="AA21" i="74"/>
  <c r="K46" i="47"/>
  <c r="L46" i="47" s="1"/>
  <c r="K96" i="47"/>
  <c r="K33" i="70"/>
  <c r="K25" i="111"/>
  <c r="M109" i="47"/>
  <c r="M33" i="74"/>
  <c r="AA10" i="66"/>
  <c r="K25" i="47"/>
  <c r="L25" i="47" s="1"/>
  <c r="X45" i="117"/>
  <c r="Y45" i="117" s="1"/>
  <c r="Q8" i="82"/>
  <c r="T32" i="58"/>
  <c r="K57" i="111"/>
  <c r="V44" i="117"/>
  <c r="W44" i="117" s="1"/>
  <c r="O7" i="82"/>
  <c r="U81" i="47"/>
  <c r="I46" i="66"/>
  <c r="M81" i="47"/>
  <c r="T35" i="58"/>
  <c r="X46" i="117"/>
  <c r="Y46" i="117" s="1"/>
  <c r="Q9" i="82"/>
  <c r="J39" i="68"/>
  <c r="J42" i="72"/>
  <c r="M9" i="82"/>
  <c r="T46" i="117"/>
  <c r="U46" i="117" s="1"/>
  <c r="O62" i="58"/>
  <c r="J41" i="111"/>
  <c r="K32" i="70"/>
  <c r="K95" i="47"/>
  <c r="K24" i="111"/>
  <c r="AA22" i="66"/>
  <c r="K34" i="47"/>
  <c r="L34" i="47" s="1"/>
  <c r="AA16" i="74"/>
  <c r="K43" i="47"/>
  <c r="L43" i="47" s="1"/>
  <c r="D97" i="55"/>
  <c r="J64" i="47"/>
  <c r="K64" i="47" s="1"/>
  <c r="K40" i="47"/>
  <c r="L40" i="47" s="1"/>
  <c r="AA9" i="74"/>
  <c r="R31" i="60"/>
  <c r="R30" i="60"/>
  <c r="K68" i="111"/>
  <c r="K67" i="111"/>
  <c r="M33" i="70"/>
  <c r="M25" i="111"/>
  <c r="M96" i="47"/>
  <c r="Q10" i="82"/>
  <c r="X47" i="117"/>
  <c r="Y47" i="117" s="1"/>
  <c r="Q7" i="82"/>
  <c r="X44" i="117"/>
  <c r="Y44" i="117" s="1"/>
  <c r="T34" i="58"/>
  <c r="J39" i="111"/>
  <c r="O60" i="58"/>
  <c r="V45" i="117"/>
  <c r="W45" i="117" s="1"/>
  <c r="O8" i="82"/>
  <c r="K94" i="47"/>
  <c r="K31" i="70"/>
  <c r="K23" i="111"/>
  <c r="AA17" i="66"/>
  <c r="K30" i="47"/>
  <c r="L30" i="47" s="1"/>
  <c r="K23" i="47"/>
  <c r="L23" i="47" s="1"/>
  <c r="AA8" i="66"/>
  <c r="N56" i="47"/>
  <c r="O56" i="47" s="1"/>
  <c r="O33" i="66"/>
  <c r="K29" i="47"/>
  <c r="L29" i="47" s="1"/>
  <c r="AA16" i="66"/>
  <c r="T44" i="117"/>
  <c r="U44" i="117" s="1"/>
  <c r="M7" i="82"/>
  <c r="M32" i="66"/>
  <c r="L55" i="47"/>
  <c r="M55" i="47" s="1"/>
  <c r="AA12" i="66"/>
  <c r="K26" i="47"/>
  <c r="L26" i="47" s="1"/>
  <c r="AA8" i="74"/>
  <c r="K39" i="47"/>
  <c r="L39" i="47" s="1"/>
  <c r="J63" i="47"/>
  <c r="K63" i="47" s="1"/>
  <c r="K107" i="47"/>
  <c r="K31" i="74"/>
  <c r="T36" i="58"/>
  <c r="O64" i="58"/>
  <c r="J43" i="111"/>
  <c r="O63" i="58"/>
  <c r="J42" i="111"/>
  <c r="M108" i="47"/>
  <c r="M32" i="74"/>
  <c r="M106" i="47"/>
  <c r="M30" i="74"/>
  <c r="K11" i="111"/>
  <c r="I49" i="63"/>
  <c r="L56" i="47"/>
  <c r="M56" i="47" s="1"/>
  <c r="M33" i="66"/>
  <c r="K32" i="74"/>
  <c r="K108" i="47"/>
  <c r="K45" i="47"/>
  <c r="L45" i="47" s="1"/>
  <c r="AA20" i="74"/>
  <c r="AA21" i="66"/>
  <c r="K33" i="47"/>
  <c r="L33" i="47" s="1"/>
  <c r="K93" i="47"/>
  <c r="K30" i="70"/>
  <c r="K22" i="111"/>
  <c r="K33" i="66"/>
  <c r="J56" i="47"/>
  <c r="K56" i="47" s="1"/>
  <c r="V47" i="117"/>
  <c r="W47" i="117" s="1"/>
  <c r="O10" i="82"/>
  <c r="M107" i="47"/>
  <c r="M31" i="74"/>
  <c r="AA12" i="74"/>
  <c r="K41" i="47"/>
  <c r="L41" i="47" s="1"/>
  <c r="K30" i="74"/>
  <c r="K106" i="47"/>
  <c r="M31" i="70"/>
  <c r="M94" i="47"/>
  <c r="M23" i="111"/>
  <c r="K27" i="47"/>
  <c r="L27" i="47" s="1"/>
  <c r="AA13" i="66"/>
  <c r="K42" i="47"/>
  <c r="L42" i="47" s="1"/>
  <c r="AA13" i="74"/>
  <c r="L64" i="47"/>
  <c r="M64" i="47" s="1"/>
  <c r="T29" i="74"/>
  <c r="M32" i="70"/>
  <c r="M95" i="47"/>
  <c r="M24" i="111"/>
  <c r="Q33" i="76"/>
  <c r="Q32" i="76"/>
  <c r="K24" i="47"/>
  <c r="L24" i="47" s="1"/>
  <c r="AA9" i="66"/>
  <c r="J40" i="111"/>
  <c r="O61" i="58"/>
  <c r="D96" i="55"/>
  <c r="M30" i="66"/>
  <c r="L53" i="47"/>
  <c r="M53" i="47" s="1"/>
  <c r="O32" i="58"/>
  <c r="AB19" i="56"/>
  <c r="AH43" i="56"/>
  <c r="AB24" i="56"/>
  <c r="V37" i="56"/>
  <c r="V49" i="56"/>
  <c r="AB11" i="56"/>
  <c r="AB12" i="56"/>
  <c r="AB13" i="56"/>
  <c r="AB18" i="56"/>
  <c r="AH35" i="56"/>
  <c r="O33" i="58"/>
  <c r="AB22" i="56"/>
  <c r="AH47" i="56"/>
  <c r="AB34" i="56"/>
  <c r="AB39" i="56"/>
  <c r="V35" i="56"/>
  <c r="T30" i="60"/>
  <c r="K51" i="58"/>
  <c r="V36" i="56"/>
  <c r="AB38" i="56"/>
  <c r="V45" i="56"/>
  <c r="V47" i="56"/>
  <c r="AB21" i="56"/>
  <c r="V40" i="56"/>
  <c r="V43" i="56"/>
  <c r="AB15" i="56"/>
  <c r="AB46" i="56"/>
  <c r="AH42" i="56"/>
  <c r="O31" i="58"/>
  <c r="AB47" i="56"/>
  <c r="V48" i="56"/>
  <c r="AH34" i="56"/>
  <c r="V34" i="56"/>
  <c r="AB25" i="56"/>
  <c r="AB43" i="56"/>
  <c r="AB14" i="56"/>
  <c r="V41" i="56"/>
  <c r="AB17" i="56"/>
  <c r="AB10" i="56"/>
  <c r="V44" i="56"/>
  <c r="V39" i="56"/>
  <c r="V42" i="56"/>
  <c r="AH38" i="56"/>
  <c r="AB23" i="56"/>
  <c r="O34" i="58"/>
  <c r="T31" i="60"/>
  <c r="AH39" i="56"/>
  <c r="V38" i="56"/>
  <c r="AB35" i="56"/>
  <c r="AH46" i="56"/>
  <c r="AB16" i="56"/>
  <c r="AB42" i="56"/>
  <c r="AB20" i="56"/>
  <c r="V46" i="56"/>
  <c r="W8" i="63" l="1"/>
  <c r="V13" i="56"/>
  <c r="AH13" i="56"/>
  <c r="AH22" i="56"/>
  <c r="V22" i="56"/>
  <c r="J30" i="111"/>
  <c r="H96" i="55"/>
  <c r="J60" i="58"/>
  <c r="V20" i="56"/>
  <c r="AH20" i="56"/>
  <c r="T60" i="56"/>
  <c r="U60" i="56" s="1"/>
  <c r="K59" i="111"/>
  <c r="AH25" i="56"/>
  <c r="V25" i="56"/>
  <c r="L60" i="58"/>
  <c r="C96" i="55"/>
  <c r="N81" i="47"/>
  <c r="O81" i="47" s="1"/>
  <c r="K81" i="47"/>
  <c r="V19" i="56"/>
  <c r="AH19" i="56"/>
  <c r="J32" i="111"/>
  <c r="H98" i="55"/>
  <c r="J62" i="58"/>
  <c r="M29" i="76"/>
  <c r="AH11" i="56"/>
  <c r="V11" i="56"/>
  <c r="V10" i="56"/>
  <c r="AH10" i="56"/>
  <c r="J63" i="58"/>
  <c r="J33" i="111"/>
  <c r="H99" i="55"/>
  <c r="L61" i="58"/>
  <c r="C97" i="55"/>
  <c r="M21" i="111"/>
  <c r="M29" i="70"/>
  <c r="M92" i="47"/>
  <c r="V23" i="56"/>
  <c r="AH23" i="56"/>
  <c r="AH18" i="56"/>
  <c r="V18" i="56"/>
  <c r="L39" i="72"/>
  <c r="AH15" i="56"/>
  <c r="V15" i="56"/>
  <c r="T62" i="56"/>
  <c r="U62" i="56" s="1"/>
  <c r="K61" i="111"/>
  <c r="L63" i="58"/>
  <c r="C99" i="55"/>
  <c r="AH24" i="56"/>
  <c r="V24" i="56"/>
  <c r="AA60" i="56"/>
  <c r="Z59" i="56"/>
  <c r="AA59" i="56" s="1"/>
  <c r="M31" i="60"/>
  <c r="V17" i="56"/>
  <c r="AH17" i="56"/>
  <c r="M105" i="47"/>
  <c r="M29" i="74"/>
  <c r="K58" i="111"/>
  <c r="T59" i="56"/>
  <c r="V14" i="56"/>
  <c r="AH14" i="56"/>
  <c r="AH12" i="56"/>
  <c r="V12" i="56"/>
  <c r="AH21" i="56"/>
  <c r="V21" i="56"/>
  <c r="L62" i="58"/>
  <c r="C98" i="55"/>
  <c r="AH16" i="56"/>
  <c r="V16" i="56"/>
  <c r="J61" i="58"/>
  <c r="J31" i="111"/>
  <c r="H97" i="55"/>
  <c r="M40" i="58"/>
  <c r="T61" i="56"/>
  <c r="U61" i="56" s="1"/>
  <c r="K60" i="111"/>
  <c r="M38" i="63" l="1"/>
  <c r="T58" i="56"/>
  <c r="U59" i="56"/>
  <c r="T57" i="56" l="1"/>
  <c r="U57" i="56" s="1"/>
  <c r="U58" i="56"/>
  <c r="M8" i="83" l="1"/>
  <c r="K6" i="83"/>
  <c r="M7" i="83"/>
  <c r="K8" i="83"/>
  <c r="M6" i="83"/>
  <c r="K9" i="83"/>
  <c r="M9" i="83"/>
  <c r="K7" i="83"/>
  <c r="Q14" i="69" l="1"/>
  <c r="Q14" i="73"/>
  <c r="O9" i="73"/>
  <c r="O9" i="69"/>
  <c r="O9" i="77"/>
  <c r="O13" i="73"/>
  <c r="O13" i="69"/>
  <c r="O13" i="77"/>
  <c r="O14" i="73"/>
  <c r="O14" i="69"/>
  <c r="Q13" i="73"/>
  <c r="Q13" i="69"/>
  <c r="Q13" i="77"/>
  <c r="O19" i="73"/>
  <c r="O19" i="69"/>
  <c r="Q18" i="69"/>
  <c r="Q18" i="73"/>
  <c r="Q20" i="73"/>
  <c r="Q20" i="77"/>
  <c r="Q20" i="69"/>
  <c r="Q9" i="73"/>
  <c r="Q9" i="69"/>
  <c r="Q9" i="77"/>
  <c r="Q11" i="73"/>
  <c r="Q11" i="69"/>
  <c r="Q22" i="69"/>
  <c r="Q22" i="73"/>
  <c r="O15" i="69"/>
  <c r="O15" i="73"/>
  <c r="O20" i="73"/>
  <c r="O20" i="69"/>
  <c r="O20" i="77"/>
  <c r="O23" i="73"/>
  <c r="O23" i="69"/>
  <c r="Q8" i="69"/>
  <c r="Q8" i="73"/>
  <c r="Q8" i="77"/>
  <c r="O12" i="77"/>
  <c r="O12" i="69"/>
  <c r="O12" i="73"/>
  <c r="Q17" i="73"/>
  <c r="Q17" i="69"/>
  <c r="Q17" i="77"/>
  <c r="Q19" i="69"/>
  <c r="Q19" i="73"/>
  <c r="O22" i="73"/>
  <c r="O22" i="69"/>
  <c r="O18" i="73"/>
  <c r="O18" i="69"/>
  <c r="O10" i="73"/>
  <c r="O10" i="69"/>
  <c r="O16" i="69"/>
  <c r="O16" i="73"/>
  <c r="O16" i="77"/>
  <c r="O21" i="73"/>
  <c r="O21" i="69"/>
  <c r="O21" i="77"/>
  <c r="O11" i="73"/>
  <c r="O11" i="69"/>
  <c r="O17" i="73"/>
  <c r="O17" i="69"/>
  <c r="O17" i="77"/>
  <c r="Q16" i="73"/>
  <c r="Q16" i="77"/>
  <c r="Q16" i="69"/>
  <c r="Q12" i="77"/>
  <c r="Q12" i="73"/>
  <c r="Q12" i="69"/>
  <c r="Q15" i="69"/>
  <c r="Q15" i="73"/>
  <c r="Q21" i="73"/>
  <c r="Q21" i="69"/>
  <c r="Q21" i="77"/>
  <c r="Q10" i="69"/>
  <c r="Q10" i="73"/>
  <c r="Q23" i="69"/>
  <c r="Q23" i="73"/>
  <c r="O8" i="77"/>
  <c r="O8" i="73"/>
  <c r="O8" i="69"/>
  <c r="O22" i="65" l="1"/>
  <c r="S11" i="65"/>
  <c r="S8" i="65"/>
  <c r="U14" i="65"/>
  <c r="K18" i="65"/>
  <c r="O11" i="65"/>
  <c r="O23" i="65"/>
  <c r="M19" i="65"/>
  <c r="M8" i="65"/>
  <c r="M22" i="65"/>
  <c r="U21" i="65"/>
  <c r="M21" i="65"/>
  <c r="K11" i="65"/>
  <c r="U20" i="65"/>
  <c r="K14" i="65"/>
  <c r="K17" i="65"/>
  <c r="O10" i="65"/>
  <c r="U13" i="65"/>
  <c r="K22" i="65"/>
  <c r="O15" i="65"/>
  <c r="Y18" i="65"/>
  <c r="Y20" i="65"/>
  <c r="U11" i="65"/>
  <c r="Q21" i="65"/>
  <c r="M11" i="65"/>
  <c r="S17" i="65"/>
  <c r="U10" i="65"/>
  <c r="S20" i="65"/>
  <c r="U12" i="65"/>
  <c r="S23" i="65"/>
  <c r="M10" i="65"/>
  <c r="Y17" i="65"/>
  <c r="M12" i="65"/>
  <c r="O8" i="65"/>
  <c r="K15" i="65"/>
  <c r="Y19" i="65"/>
  <c r="M9" i="65"/>
  <c r="M13" i="65"/>
  <c r="U22" i="65"/>
  <c r="K19" i="65"/>
  <c r="O12" i="65"/>
  <c r="S21" i="65"/>
  <c r="Q20" i="65"/>
  <c r="Q9" i="65"/>
  <c r="Y8" i="65"/>
  <c r="Q16" i="65"/>
  <c r="O16" i="65"/>
  <c r="S9" i="65"/>
  <c r="S22" i="65"/>
  <c r="Y10" i="65"/>
  <c r="Y9" i="65"/>
  <c r="Q17" i="65"/>
  <c r="O13" i="65"/>
  <c r="Y11" i="65"/>
  <c r="K23" i="65"/>
  <c r="K16" i="65"/>
  <c r="Q18" i="65"/>
  <c r="Q11" i="65"/>
  <c r="K20" i="65"/>
  <c r="M23" i="65"/>
  <c r="K12" i="65"/>
  <c r="U17" i="65"/>
  <c r="U16" i="65"/>
  <c r="U18" i="65"/>
  <c r="M18" i="65"/>
  <c r="S14" i="65"/>
  <c r="S10" i="65"/>
  <c r="Q10" i="65"/>
  <c r="O19" i="65"/>
  <c r="S13" i="65"/>
  <c r="U15" i="65"/>
  <c r="S18" i="65"/>
  <c r="O21" i="65"/>
  <c r="U9" i="65"/>
  <c r="Y21" i="65"/>
  <c r="Q8" i="65"/>
  <c r="K21" i="65"/>
  <c r="O17" i="65"/>
  <c r="M17" i="65"/>
  <c r="S12" i="65"/>
  <c r="O20" i="65"/>
  <c r="O9" i="65"/>
  <c r="Y23" i="65"/>
  <c r="Y16" i="65"/>
  <c r="O14" i="65"/>
  <c r="Q23" i="65"/>
  <c r="U8" i="65"/>
  <c r="M15" i="65"/>
  <c r="Y22" i="65"/>
  <c r="M14" i="65"/>
  <c r="Q22" i="65"/>
  <c r="K9" i="65"/>
  <c r="Y15" i="65"/>
  <c r="Q19" i="65"/>
  <c r="K13" i="65"/>
  <c r="O18" i="65"/>
  <c r="Q13" i="65"/>
  <c r="K10" i="65"/>
  <c r="S15" i="65"/>
  <c r="Y12" i="65"/>
  <c r="M16" i="65"/>
  <c r="Y14" i="65"/>
  <c r="U19" i="65"/>
  <c r="S19" i="65"/>
  <c r="Q15" i="65"/>
  <c r="Y13" i="65"/>
  <c r="Q14" i="65"/>
  <c r="U23" i="65"/>
  <c r="M20" i="65"/>
  <c r="S16" i="65"/>
  <c r="Q12" i="65"/>
  <c r="K8" i="115"/>
  <c r="K24" i="58"/>
  <c r="K8" i="80"/>
  <c r="N6" i="85"/>
  <c r="K33" i="115"/>
  <c r="K8" i="60"/>
  <c r="K8" i="63"/>
  <c r="K8" i="70"/>
  <c r="K8" i="76"/>
  <c r="K8" i="66"/>
  <c r="K8" i="58"/>
  <c r="K8" i="68"/>
  <c r="F11" i="114"/>
  <c r="K8" i="74"/>
  <c r="K6" i="87"/>
  <c r="K8" i="72"/>
  <c r="M8" i="60" l="1"/>
  <c r="S19" i="63"/>
  <c r="M17" i="115"/>
  <c r="Q19" i="58"/>
  <c r="U18" i="58"/>
  <c r="O17" i="60"/>
  <c r="S16" i="60"/>
  <c r="M13" i="68"/>
  <c r="M13" i="76"/>
  <c r="M13" i="74"/>
  <c r="U10" i="66"/>
  <c r="K14" i="58"/>
  <c r="O9" i="60"/>
  <c r="K20" i="76"/>
  <c r="M10" i="58"/>
  <c r="Q13" i="63"/>
  <c r="O21" i="115"/>
  <c r="M11" i="70"/>
  <c r="O10" i="58"/>
  <c r="U16" i="58"/>
  <c r="O16" i="66"/>
  <c r="K15" i="58"/>
  <c r="S8" i="87"/>
  <c r="K20" i="66"/>
  <c r="S11" i="63"/>
  <c r="O12" i="63"/>
  <c r="O12" i="74"/>
  <c r="O20" i="76"/>
  <c r="O21" i="70"/>
  <c r="M14" i="68"/>
  <c r="M20" i="70"/>
  <c r="O16" i="58"/>
  <c r="M10" i="66"/>
  <c r="O20" i="66"/>
  <c r="Q11" i="115"/>
  <c r="M13" i="66"/>
  <c r="U19" i="66"/>
  <c r="M35" i="115"/>
  <c r="S10" i="66"/>
  <c r="S21" i="74"/>
  <c r="S8" i="63"/>
  <c r="O19" i="58"/>
  <c r="M17" i="76"/>
  <c r="M9" i="76"/>
  <c r="M37" i="115"/>
  <c r="K10" i="68"/>
  <c r="O21" i="60"/>
  <c r="M22" i="58"/>
  <c r="L9" i="85"/>
  <c r="U9" i="63"/>
  <c r="Q19" i="68"/>
  <c r="Q20" i="70"/>
  <c r="M12" i="60"/>
  <c r="S22" i="58"/>
  <c r="U14" i="58"/>
  <c r="M21" i="68"/>
  <c r="Q16" i="58"/>
  <c r="Q14" i="58"/>
  <c r="Q23" i="70"/>
  <c r="K9" i="76"/>
  <c r="Q22" i="70"/>
  <c r="M9" i="70"/>
  <c r="Q17" i="76"/>
  <c r="Q13" i="66"/>
  <c r="M15" i="58"/>
  <c r="U17" i="60"/>
  <c r="S15" i="70"/>
  <c r="O19" i="115"/>
  <c r="N11" i="114"/>
  <c r="K21" i="68"/>
  <c r="U20" i="58"/>
  <c r="M16" i="58"/>
  <c r="Q21" i="74"/>
  <c r="K12" i="66"/>
  <c r="S21" i="58"/>
  <c r="U17" i="58"/>
  <c r="K16" i="74"/>
  <c r="U9" i="66"/>
  <c r="U16" i="60"/>
  <c r="S16" i="74"/>
  <c r="K19" i="72"/>
  <c r="M23" i="63"/>
  <c r="O21" i="76"/>
  <c r="Q34" i="115"/>
  <c r="U13" i="66"/>
  <c r="U11" i="58"/>
  <c r="L6" i="85"/>
  <c r="K20" i="60"/>
  <c r="S9" i="58"/>
  <c r="K23" i="72"/>
  <c r="U9" i="60"/>
  <c r="O14" i="66"/>
  <c r="O21" i="58"/>
  <c r="U8" i="63"/>
  <c r="S12" i="63"/>
  <c r="M10" i="72"/>
  <c r="K14" i="70"/>
  <c r="M12" i="66"/>
  <c r="S9" i="115"/>
  <c r="O18" i="115"/>
  <c r="Q16" i="60"/>
  <c r="O20" i="60"/>
  <c r="M13" i="58"/>
  <c r="Q12" i="70"/>
  <c r="K15" i="66"/>
  <c r="O16" i="70"/>
  <c r="Q8" i="74"/>
  <c r="M20" i="76"/>
  <c r="Q8" i="72"/>
  <c r="K11" i="63"/>
  <c r="K21" i="58"/>
  <c r="S10" i="70"/>
  <c r="K21" i="74"/>
  <c r="M22" i="72"/>
  <c r="M14" i="72"/>
  <c r="M16" i="76"/>
  <c r="Q21" i="58"/>
  <c r="K10" i="80"/>
  <c r="Q22" i="58"/>
  <c r="U10" i="58"/>
  <c r="K11" i="87"/>
  <c r="K9" i="68"/>
  <c r="O13" i="70"/>
  <c r="K12" i="63"/>
  <c r="U9" i="74"/>
  <c r="M11" i="63"/>
  <c r="K34" i="115"/>
  <c r="S10" i="58"/>
  <c r="M17" i="60"/>
  <c r="Q33" i="115"/>
  <c r="O15" i="58"/>
  <c r="M8" i="68"/>
  <c r="M40" i="115"/>
  <c r="Q9" i="66"/>
  <c r="O36" i="115"/>
  <c r="K17" i="70"/>
  <c r="S12" i="74"/>
  <c r="M18" i="115"/>
  <c r="K8" i="87"/>
  <c r="S17" i="66"/>
  <c r="Q11" i="66"/>
  <c r="O10" i="63"/>
  <c r="Q18" i="70"/>
  <c r="Q22" i="115"/>
  <c r="Q12" i="115"/>
  <c r="M14" i="115"/>
  <c r="O8" i="58"/>
  <c r="Q11" i="63"/>
  <c r="K9" i="58"/>
  <c r="K21" i="70"/>
  <c r="Q18" i="58"/>
  <c r="S20" i="58"/>
  <c r="K17" i="58"/>
  <c r="Q22" i="72"/>
  <c r="Q15" i="115"/>
  <c r="O13" i="58"/>
  <c r="K18" i="58"/>
  <c r="K19" i="68"/>
  <c r="S20" i="60"/>
  <c r="M20" i="60"/>
  <c r="U12" i="58"/>
  <c r="K19" i="58"/>
  <c r="K20" i="72"/>
  <c r="K13" i="72"/>
  <c r="O11" i="68"/>
  <c r="K35" i="115"/>
  <c r="M22" i="66"/>
  <c r="P11" i="114"/>
  <c r="M20" i="68"/>
  <c r="K12" i="60"/>
  <c r="U16" i="70"/>
  <c r="U18" i="115"/>
  <c r="S17" i="63"/>
  <c r="K11" i="58"/>
  <c r="U16" i="115"/>
  <c r="S11" i="58"/>
  <c r="S20" i="74"/>
  <c r="K10" i="70"/>
  <c r="S21" i="115"/>
  <c r="S20" i="63"/>
  <c r="U21" i="60"/>
  <c r="O13" i="76"/>
  <c r="Q10" i="72"/>
  <c r="K11" i="72"/>
  <c r="U15" i="63"/>
  <c r="S12" i="58"/>
  <c r="Q12" i="72"/>
  <c r="Q19" i="66"/>
  <c r="O11" i="58"/>
  <c r="M11" i="72"/>
  <c r="K16" i="76"/>
  <c r="O12" i="66"/>
  <c r="O19" i="70"/>
  <c r="M23" i="70"/>
  <c r="Q18" i="115"/>
  <c r="M17" i="74"/>
  <c r="Q9" i="63"/>
  <c r="Q37" i="115"/>
  <c r="M16" i="63"/>
  <c r="Q8" i="76"/>
  <c r="Q9" i="58"/>
  <c r="O23" i="115"/>
  <c r="O8" i="60"/>
  <c r="K9" i="72"/>
  <c r="O14" i="68"/>
  <c r="K14" i="72"/>
  <c r="U22" i="58"/>
  <c r="K21" i="115"/>
  <c r="Q12" i="58"/>
  <c r="S9" i="60"/>
  <c r="O12" i="68"/>
  <c r="M8" i="72"/>
  <c r="K21" i="72"/>
  <c r="M9" i="60"/>
  <c r="O9" i="68"/>
  <c r="S8" i="70"/>
  <c r="Q13" i="70"/>
  <c r="K20" i="70"/>
  <c r="O13" i="60"/>
  <c r="K19" i="66"/>
  <c r="M14" i="63"/>
  <c r="M9" i="68"/>
  <c r="Q16" i="68"/>
  <c r="K18" i="70"/>
  <c r="S21" i="70"/>
  <c r="K36" i="115"/>
  <c r="U14" i="66"/>
  <c r="M14" i="58"/>
  <c r="K13" i="60"/>
  <c r="M13" i="60"/>
  <c r="Q21" i="60"/>
  <c r="Q9" i="68"/>
  <c r="M22" i="115"/>
  <c r="K11" i="66"/>
  <c r="O22" i="58"/>
  <c r="S14" i="63"/>
  <c r="Q8" i="66"/>
  <c r="K20" i="58"/>
  <c r="U17" i="115"/>
  <c r="Q17" i="60"/>
  <c r="M20" i="115"/>
  <c r="O37" i="115"/>
  <c r="S13" i="60"/>
  <c r="M17" i="70"/>
  <c r="M19" i="58"/>
  <c r="O10" i="70"/>
  <c r="K9" i="63"/>
  <c r="M17" i="58"/>
  <c r="K17" i="115"/>
  <c r="M17" i="72"/>
  <c r="O12" i="76"/>
  <c r="S20" i="66"/>
  <c r="U11" i="66"/>
  <c r="M18" i="68"/>
  <c r="Q20" i="60"/>
  <c r="Q15" i="63"/>
  <c r="Q18" i="72"/>
  <c r="S21" i="66"/>
  <c r="Q12" i="60"/>
  <c r="M10" i="68"/>
  <c r="S7" i="87"/>
  <c r="O19" i="72"/>
  <c r="M21" i="74"/>
  <c r="O8" i="63"/>
  <c r="K17" i="66"/>
  <c r="K18" i="63"/>
  <c r="L11" i="114"/>
  <c r="M8" i="74"/>
  <c r="O14" i="115"/>
  <c r="O19" i="63"/>
  <c r="Q22" i="63"/>
  <c r="Q17" i="68"/>
  <c r="M16" i="60"/>
  <c r="Q12" i="76"/>
  <c r="K16" i="68"/>
  <c r="M19" i="66"/>
  <c r="U22" i="70"/>
  <c r="O9" i="76"/>
  <c r="M34" i="115"/>
  <c r="O20" i="70"/>
  <c r="K16" i="115"/>
  <c r="U8" i="58"/>
  <c r="K18" i="66"/>
  <c r="S16" i="58"/>
  <c r="K16" i="72"/>
  <c r="M15" i="70"/>
  <c r="S21" i="60"/>
  <c r="M15" i="63"/>
  <c r="U8" i="115"/>
  <c r="S17" i="70"/>
  <c r="O20" i="72"/>
  <c r="M19" i="70"/>
  <c r="O22" i="66"/>
  <c r="M11" i="58"/>
  <c r="M8" i="63"/>
  <c r="U36" i="115"/>
  <c r="K11" i="70"/>
  <c r="O8" i="74"/>
  <c r="O40" i="115"/>
  <c r="K12" i="76"/>
  <c r="S18" i="70"/>
  <c r="M18" i="58"/>
  <c r="U13" i="58"/>
  <c r="K11" i="68"/>
  <c r="M21" i="72"/>
  <c r="K12" i="74"/>
  <c r="O22" i="68"/>
  <c r="O12" i="58"/>
  <c r="M16" i="70"/>
  <c r="Q13" i="68"/>
  <c r="Q11" i="58"/>
  <c r="K22" i="63"/>
  <c r="U20" i="70"/>
  <c r="M21" i="58"/>
  <c r="K11" i="80"/>
  <c r="M11" i="115"/>
  <c r="K16" i="58"/>
  <c r="K15" i="82"/>
  <c r="J11" i="114"/>
  <c r="S17" i="58"/>
  <c r="M24" i="58"/>
  <c r="U21" i="58"/>
  <c r="O10" i="68"/>
  <c r="K14" i="115"/>
  <c r="S11" i="70"/>
  <c r="S11" i="66"/>
  <c r="U20" i="60"/>
  <c r="M21" i="60"/>
  <c r="O8" i="68"/>
  <c r="K21" i="60"/>
  <c r="U8" i="60"/>
  <c r="Q10" i="66"/>
  <c r="K9" i="60"/>
  <c r="O18" i="63"/>
  <c r="U22" i="63"/>
  <c r="O22" i="70"/>
  <c r="M14" i="66"/>
  <c r="Q8" i="68"/>
  <c r="S23" i="115"/>
  <c r="S12" i="66"/>
  <c r="U19" i="58"/>
  <c r="O39" i="115"/>
  <c r="U10" i="115"/>
  <c r="O18" i="58"/>
  <c r="M10" i="63"/>
  <c r="M8" i="76"/>
  <c r="O14" i="58"/>
  <c r="K22" i="58"/>
  <c r="M20" i="74"/>
  <c r="O15" i="66"/>
  <c r="Q20" i="72"/>
  <c r="U37" i="115"/>
  <c r="M11" i="66"/>
  <c r="O9" i="70"/>
  <c r="O34" i="115"/>
  <c r="O21" i="74"/>
  <c r="M15" i="66"/>
  <c r="Q23" i="66"/>
  <c r="M8" i="58"/>
  <c r="O21" i="66"/>
  <c r="K12" i="68"/>
  <c r="O12" i="70"/>
  <c r="Q12" i="66"/>
  <c r="O15" i="72"/>
  <c r="U12" i="60"/>
  <c r="U13" i="74"/>
  <c r="S14" i="58"/>
  <c r="K13" i="58"/>
  <c r="K12" i="72"/>
  <c r="M23" i="58"/>
  <c r="Q8" i="58"/>
  <c r="O20" i="74"/>
  <c r="K20" i="63"/>
  <c r="S15" i="115"/>
  <c r="O8" i="115"/>
  <c r="M20" i="72"/>
  <c r="Q9" i="60"/>
  <c r="O18" i="72"/>
  <c r="U12" i="70"/>
  <c r="S15" i="58"/>
  <c r="O23" i="68"/>
  <c r="O16" i="74"/>
  <c r="O16" i="68"/>
  <c r="Q13" i="72"/>
  <c r="Q17" i="58"/>
  <c r="U21" i="63"/>
  <c r="Q10" i="58"/>
  <c r="M21" i="76"/>
  <c r="U23" i="70"/>
  <c r="K13" i="115"/>
  <c r="M13" i="70"/>
  <c r="O17" i="72"/>
  <c r="S39" i="115"/>
  <c r="O13" i="68"/>
  <c r="Q14" i="70"/>
  <c r="O16" i="72"/>
  <c r="Q9" i="72"/>
  <c r="O17" i="70"/>
  <c r="M39" i="115"/>
  <c r="Q19" i="63"/>
  <c r="Q12" i="74"/>
  <c r="K22" i="115"/>
  <c r="O23" i="58"/>
  <c r="M9" i="72"/>
  <c r="S10" i="63"/>
  <c r="M9" i="115"/>
  <c r="S22" i="115"/>
  <c r="Q9" i="70"/>
  <c r="O15" i="63"/>
  <c r="Q9" i="115"/>
  <c r="K20" i="115"/>
  <c r="M20" i="63"/>
  <c r="Y8" i="67"/>
  <c r="Y10" i="67"/>
  <c r="Y22" i="63"/>
  <c r="Y10" i="63"/>
  <c r="Y9" i="74"/>
  <c r="Y11" i="58"/>
  <c r="U7" i="87"/>
  <c r="U11" i="72"/>
  <c r="Y13" i="70"/>
  <c r="U21" i="68"/>
  <c r="Y20" i="60"/>
  <c r="U13" i="60"/>
  <c r="H11" i="114"/>
  <c r="S17" i="115"/>
  <c r="S23" i="58"/>
  <c r="Q8" i="115"/>
  <c r="K23" i="66"/>
  <c r="K23" i="70"/>
  <c r="M21" i="70"/>
  <c r="K13" i="66"/>
  <c r="O17" i="66"/>
  <c r="O13" i="72"/>
  <c r="K9" i="74"/>
  <c r="M19" i="68"/>
  <c r="S23" i="70"/>
  <c r="M12" i="68"/>
  <c r="K9" i="66"/>
  <c r="Q23" i="63"/>
  <c r="Q16" i="115"/>
  <c r="Q35" i="115"/>
  <c r="U23" i="63"/>
  <c r="K12" i="115"/>
  <c r="M16" i="72"/>
  <c r="U38" i="115"/>
  <c r="S9" i="80"/>
  <c r="Q15" i="58"/>
  <c r="U11" i="115"/>
  <c r="U18" i="63"/>
  <c r="U17" i="66"/>
  <c r="U10" i="81"/>
  <c r="Y23" i="58"/>
  <c r="U17" i="72"/>
  <c r="Y21" i="66"/>
  <c r="Y23" i="66"/>
  <c r="O9" i="74"/>
  <c r="Q23" i="58"/>
  <c r="M13" i="115"/>
  <c r="O18" i="70"/>
  <c r="U13" i="63"/>
  <c r="O20" i="63"/>
  <c r="Q21" i="68"/>
  <c r="U16" i="66"/>
  <c r="M8" i="66"/>
  <c r="U17" i="70"/>
  <c r="K20" i="68"/>
  <c r="M20" i="66"/>
  <c r="Q21" i="70"/>
  <c r="S12" i="60"/>
  <c r="O17" i="74"/>
  <c r="Q13" i="60"/>
  <c r="Q19" i="115"/>
  <c r="K18" i="72"/>
  <c r="M23" i="66"/>
  <c r="O16" i="76"/>
  <c r="M22" i="70"/>
  <c r="Q14" i="66"/>
  <c r="Q23" i="68"/>
  <c r="M14" i="70"/>
  <c r="O13" i="115"/>
  <c r="U19" i="72"/>
  <c r="U12" i="68"/>
  <c r="Y21" i="74"/>
  <c r="Y18" i="58"/>
  <c r="Y16" i="58"/>
  <c r="Y13" i="63"/>
  <c r="Y11" i="70"/>
  <c r="Y17" i="66"/>
  <c r="Y20" i="66"/>
  <c r="U8" i="72"/>
  <c r="O9" i="58"/>
  <c r="Q17" i="72"/>
  <c r="Q17" i="63"/>
  <c r="S13" i="58"/>
  <c r="S13" i="74"/>
  <c r="U11" i="70"/>
  <c r="M9" i="58"/>
  <c r="K17" i="72"/>
  <c r="O20" i="58"/>
  <c r="O15" i="115"/>
  <c r="U19" i="115"/>
  <c r="Q23" i="72"/>
  <c r="O13" i="63"/>
  <c r="M15" i="72"/>
  <c r="Q20" i="115"/>
  <c r="M18" i="70"/>
  <c r="S13" i="63"/>
  <c r="O33" i="115"/>
  <c r="S14" i="115"/>
  <c r="Q17" i="74"/>
  <c r="M21" i="115"/>
  <c r="M13" i="63"/>
  <c r="K9" i="115"/>
  <c r="S9" i="63"/>
  <c r="U20" i="115"/>
  <c r="O17" i="68"/>
  <c r="K10" i="58"/>
  <c r="U12" i="66"/>
  <c r="O23" i="70"/>
  <c r="Y14" i="67"/>
  <c r="Y15" i="67"/>
  <c r="Y13" i="74"/>
  <c r="Y8" i="70"/>
  <c r="Y9" i="66"/>
  <c r="U8" i="87"/>
  <c r="M12" i="115"/>
  <c r="S17" i="60"/>
  <c r="U23" i="58"/>
  <c r="U8" i="74"/>
  <c r="S15" i="66"/>
  <c r="M8" i="115"/>
  <c r="O15" i="68"/>
  <c r="S13" i="66"/>
  <c r="U14" i="70"/>
  <c r="K22" i="70"/>
  <c r="Q22" i="68"/>
  <c r="O9" i="115"/>
  <c r="S18" i="115"/>
  <c r="U16" i="63"/>
  <c r="Q16" i="76"/>
  <c r="K40" i="115"/>
  <c r="Q16" i="72"/>
  <c r="Q10" i="115"/>
  <c r="O10" i="72"/>
  <c r="U21" i="66"/>
  <c r="O21" i="72"/>
  <c r="M18" i="66"/>
  <c r="Q20" i="66"/>
  <c r="K37" i="115"/>
  <c r="U18" i="68"/>
  <c r="Y12" i="74"/>
  <c r="U15" i="72"/>
  <c r="Y8" i="66"/>
  <c r="Y20" i="70"/>
  <c r="W11" i="80"/>
  <c r="U8" i="68"/>
  <c r="U12" i="72"/>
  <c r="K8" i="65"/>
  <c r="K39" i="115"/>
  <c r="S11" i="115"/>
  <c r="K11" i="115"/>
  <c r="S9" i="70"/>
  <c r="Q9" i="74"/>
  <c r="U10" i="70"/>
  <c r="S17" i="74"/>
  <c r="K7" i="87"/>
  <c r="Q36" i="115"/>
  <c r="O17" i="76"/>
  <c r="U33" i="115"/>
  <c r="Q10" i="68"/>
  <c r="O8" i="70"/>
  <c r="K22" i="66"/>
  <c r="Q39" i="115"/>
  <c r="K22" i="68"/>
  <c r="K12" i="58"/>
  <c r="O38" i="115"/>
  <c r="Q40" i="115"/>
  <c r="W16" i="76"/>
  <c r="Y9" i="60"/>
  <c r="Y15" i="66"/>
  <c r="Y21" i="60"/>
  <c r="K23" i="58"/>
  <c r="S8" i="60"/>
  <c r="M19" i="72"/>
  <c r="K9" i="70"/>
  <c r="U8" i="70"/>
  <c r="Q11" i="72"/>
  <c r="Q17" i="115"/>
  <c r="U9" i="58"/>
  <c r="K16" i="60"/>
  <c r="K16" i="66"/>
  <c r="M11" i="68"/>
  <c r="U11" i="63"/>
  <c r="S9" i="66"/>
  <c r="Q11" i="68"/>
  <c r="S22" i="63"/>
  <c r="K17" i="63"/>
  <c r="O20" i="115"/>
  <c r="S16" i="66"/>
  <c r="U15" i="58"/>
  <c r="M8" i="70"/>
  <c r="O18" i="66"/>
  <c r="M18" i="63"/>
  <c r="M13" i="72"/>
  <c r="U23" i="115"/>
  <c r="S16" i="63"/>
  <c r="K16" i="63"/>
  <c r="S10" i="115"/>
  <c r="Y18" i="67"/>
  <c r="U15" i="68"/>
  <c r="U20" i="68"/>
  <c r="Y17" i="60"/>
  <c r="W9" i="80"/>
  <c r="U22" i="68"/>
  <c r="U23" i="72"/>
  <c r="Y16" i="60"/>
  <c r="Y11" i="63"/>
  <c r="U19" i="68"/>
  <c r="Y23" i="63"/>
  <c r="Q19" i="72"/>
  <c r="M15" i="68"/>
  <c r="O22" i="63"/>
  <c r="U20" i="63"/>
  <c r="S10" i="80"/>
  <c r="U21" i="70"/>
  <c r="K12" i="87"/>
  <c r="S8" i="58"/>
  <c r="U13" i="115"/>
  <c r="Q16" i="63"/>
  <c r="K14" i="68"/>
  <c r="Q18" i="68"/>
  <c r="O24" i="58"/>
  <c r="O20" i="68"/>
  <c r="K19" i="70"/>
  <c r="Q13" i="115"/>
  <c r="Q18" i="63"/>
  <c r="M10" i="115"/>
  <c r="M19" i="115"/>
  <c r="S23" i="63"/>
  <c r="O23" i="63"/>
  <c r="U23" i="66"/>
  <c r="K17" i="68"/>
  <c r="M23" i="68"/>
  <c r="K21" i="66"/>
  <c r="Y23" i="67"/>
  <c r="U16" i="72"/>
  <c r="U20" i="72"/>
  <c r="Y14" i="63"/>
  <c r="Y15" i="63"/>
  <c r="Y8" i="74"/>
  <c r="Y8" i="60"/>
  <c r="Y12" i="58"/>
  <c r="K13" i="74"/>
  <c r="K21" i="63"/>
  <c r="Q14" i="63"/>
  <c r="O9" i="66"/>
  <c r="M16" i="74"/>
  <c r="U21" i="115"/>
  <c r="Q21" i="115"/>
  <c r="U20" i="66"/>
  <c r="K9" i="80"/>
  <c r="S37" i="115"/>
  <c r="S38" i="115"/>
  <c r="K22" i="72"/>
  <c r="O18" i="68"/>
  <c r="Q10" i="63"/>
  <c r="S19" i="66"/>
  <c r="K10" i="63"/>
  <c r="Y12" i="67"/>
  <c r="U8" i="81"/>
  <c r="J18" i="114"/>
  <c r="Y17" i="63"/>
  <c r="Y14" i="66"/>
  <c r="U6" i="87"/>
  <c r="Y10" i="70"/>
  <c r="Q20" i="76"/>
  <c r="Q10" i="70"/>
  <c r="U12" i="63"/>
  <c r="M12" i="70"/>
  <c r="Q9" i="76"/>
  <c r="M9" i="63"/>
  <c r="K38" i="115"/>
  <c r="O8" i="76"/>
  <c r="U40" i="115"/>
  <c r="U20" i="74"/>
  <c r="Q16" i="74"/>
  <c r="K10" i="72"/>
  <c r="K19" i="63"/>
  <c r="O14" i="72"/>
  <c r="S36" i="115"/>
  <c r="U13" i="70"/>
  <c r="U11" i="68"/>
  <c r="Y12" i="70"/>
  <c r="Y11" i="66"/>
  <c r="W8" i="80"/>
  <c r="Y13" i="60"/>
  <c r="Y18" i="70"/>
  <c r="Q15" i="68"/>
  <c r="O23" i="72"/>
  <c r="Q20" i="74"/>
  <c r="O19" i="68"/>
  <c r="M17" i="68"/>
  <c r="O11" i="63"/>
  <c r="U15" i="70"/>
  <c r="S18" i="63"/>
  <c r="U14" i="115"/>
  <c r="O17" i="115"/>
  <c r="K21" i="76"/>
  <c r="U9" i="115"/>
  <c r="O9" i="72"/>
  <c r="Q18" i="66"/>
  <c r="W20" i="76"/>
  <c r="Y22" i="66"/>
  <c r="Y21" i="58"/>
  <c r="Y23" i="70"/>
  <c r="Y10" i="58"/>
  <c r="Y17" i="70"/>
  <c r="Y18" i="66"/>
  <c r="Y12" i="63"/>
  <c r="Y14" i="58"/>
  <c r="W8" i="76"/>
  <c r="S22" i="66"/>
  <c r="K13" i="63"/>
  <c r="U16" i="74"/>
  <c r="U15" i="115"/>
  <c r="O22" i="72"/>
  <c r="S16" i="115"/>
  <c r="U18" i="70"/>
  <c r="U19" i="63"/>
  <c r="U12" i="115"/>
  <c r="K23" i="63"/>
  <c r="O11" i="66"/>
  <c r="Q14" i="115"/>
  <c r="K23" i="68"/>
  <c r="U39" i="115"/>
  <c r="U9" i="81"/>
  <c r="Y20" i="67"/>
  <c r="Y15" i="58"/>
  <c r="Y15" i="70"/>
  <c r="W10" i="80"/>
  <c r="U9" i="68"/>
  <c r="S19" i="115"/>
  <c r="S35" i="115"/>
  <c r="O12" i="60"/>
  <c r="S16" i="70"/>
  <c r="S14" i="70"/>
  <c r="K14" i="63"/>
  <c r="M10" i="70"/>
  <c r="M12" i="74"/>
  <c r="Q19" i="70"/>
  <c r="O12" i="72"/>
  <c r="S33" i="115"/>
  <c r="M33" i="115"/>
  <c r="K15" i="70"/>
  <c r="U18" i="66"/>
  <c r="M12" i="63"/>
  <c r="K10" i="115"/>
  <c r="O15" i="70"/>
  <c r="U14" i="68"/>
  <c r="U15" i="82"/>
  <c r="Y10" i="66"/>
  <c r="Y13" i="58"/>
  <c r="Y18" i="63"/>
  <c r="U10" i="68"/>
  <c r="Y22" i="58"/>
  <c r="U14" i="63"/>
  <c r="M36" i="115"/>
  <c r="U35" i="115"/>
  <c r="M38" i="115"/>
  <c r="K18" i="115"/>
  <c r="S18" i="58"/>
  <c r="U21" i="74"/>
  <c r="S21" i="63"/>
  <c r="U17" i="63"/>
  <c r="Q11" i="70"/>
  <c r="Q17" i="66"/>
  <c r="O11" i="72"/>
  <c r="O35" i="115"/>
  <c r="Q8" i="63"/>
  <c r="S12" i="70"/>
  <c r="U13" i="72"/>
  <c r="U10" i="72"/>
  <c r="Y20" i="58"/>
  <c r="Y19" i="70"/>
  <c r="S19" i="58"/>
  <c r="S15" i="82"/>
  <c r="K13" i="68"/>
  <c r="S18" i="66"/>
  <c r="M16" i="115"/>
  <c r="K13" i="70"/>
  <c r="S8" i="74"/>
  <c r="M12" i="72"/>
  <c r="O21" i="63"/>
  <c r="M17" i="63"/>
  <c r="S13" i="115"/>
  <c r="M21" i="66"/>
  <c r="O10" i="66"/>
  <c r="Y16" i="67"/>
  <c r="L6" i="86"/>
  <c r="Y21" i="70"/>
  <c r="Y19" i="58"/>
  <c r="U18" i="72"/>
  <c r="Y16" i="63"/>
  <c r="W17" i="76"/>
  <c r="U9" i="72"/>
  <c r="Y21" i="63"/>
  <c r="O16" i="60"/>
  <c r="Q17" i="70"/>
  <c r="U9" i="70"/>
  <c r="O23" i="66"/>
  <c r="Q8" i="70"/>
  <c r="Q16" i="70"/>
  <c r="K15" i="68"/>
  <c r="Q15" i="70"/>
  <c r="O14" i="63"/>
  <c r="O14" i="70"/>
  <c r="K13" i="76"/>
  <c r="Q12" i="63"/>
  <c r="U15" i="66"/>
  <c r="Q14" i="68"/>
  <c r="M18" i="72"/>
  <c r="S9" i="74"/>
  <c r="M20" i="58"/>
  <c r="O16" i="115"/>
  <c r="O21" i="68"/>
  <c r="U22" i="115"/>
  <c r="Y22" i="67"/>
  <c r="Y21" i="67"/>
  <c r="U14" i="72"/>
  <c r="U17" i="68"/>
  <c r="Y12" i="60"/>
  <c r="Y14" i="70"/>
  <c r="Y22" i="70"/>
  <c r="Q13" i="76"/>
  <c r="S8" i="66"/>
  <c r="M23" i="72"/>
  <c r="S34" i="115"/>
  <c r="K17" i="74"/>
  <c r="O11" i="70"/>
  <c r="Q38" i="115"/>
  <c r="Q13" i="58"/>
  <c r="M17" i="66"/>
  <c r="S15" i="63"/>
  <c r="S24" i="58"/>
  <c r="K17" i="76"/>
  <c r="O16" i="63"/>
  <c r="U17" i="74"/>
  <c r="U24" i="58"/>
  <c r="Q21" i="63"/>
  <c r="K16" i="70"/>
  <c r="M16" i="68"/>
  <c r="U22" i="66"/>
  <c r="S8" i="115"/>
  <c r="Q23" i="115"/>
  <c r="Y16" i="70"/>
  <c r="J20" i="114"/>
  <c r="Y9" i="63"/>
  <c r="W9" i="76"/>
  <c r="U13" i="68"/>
  <c r="Y13" i="66"/>
  <c r="Y9" i="58"/>
  <c r="U16" i="68"/>
  <c r="M12" i="76"/>
  <c r="M15" i="115"/>
  <c r="K14" i="66"/>
  <c r="O8" i="72"/>
  <c r="Q22" i="66"/>
  <c r="K19" i="115"/>
  <c r="S14" i="66"/>
  <c r="O8" i="66"/>
  <c r="U12" i="74"/>
  <c r="M22" i="63"/>
  <c r="M9" i="74"/>
  <c r="Q15" i="66"/>
  <c r="K15" i="63"/>
  <c r="K15" i="115"/>
  <c r="Q21" i="76"/>
  <c r="S20" i="115"/>
  <c r="Q20" i="58"/>
  <c r="Y11" i="67"/>
  <c r="Y17" i="74"/>
  <c r="W12" i="76"/>
  <c r="Y9" i="70"/>
  <c r="Y16" i="66"/>
  <c r="O17" i="58"/>
  <c r="K15" i="72"/>
  <c r="M16" i="66"/>
  <c r="O12" i="115"/>
  <c r="O22" i="115"/>
  <c r="O13" i="74"/>
  <c r="K10" i="66"/>
  <c r="O11" i="115"/>
  <c r="U8" i="66"/>
  <c r="S19" i="70"/>
  <c r="K9" i="87"/>
  <c r="Q15" i="72"/>
  <c r="S40" i="115"/>
  <c r="K12" i="70"/>
  <c r="Q12" i="68"/>
  <c r="S13" i="70"/>
  <c r="M23" i="115"/>
  <c r="K23" i="115"/>
  <c r="Q16" i="66"/>
  <c r="U19" i="70"/>
  <c r="Q21" i="66"/>
  <c r="Y9" i="67"/>
  <c r="Y17" i="67"/>
  <c r="Y13" i="67"/>
  <c r="Y12" i="66"/>
  <c r="W13" i="76"/>
  <c r="Y17" i="58"/>
  <c r="W21" i="76"/>
  <c r="U23" i="68"/>
  <c r="Y19" i="63"/>
  <c r="Y20" i="74"/>
  <c r="U9" i="87"/>
  <c r="U22" i="72"/>
  <c r="Y16" i="74"/>
  <c r="J19" i="114"/>
  <c r="M12" i="58"/>
  <c r="O9" i="63"/>
  <c r="O13" i="66"/>
  <c r="S12" i="115"/>
  <c r="K17" i="60"/>
  <c r="Q8" i="60"/>
  <c r="Q21" i="72"/>
  <c r="S23" i="66"/>
  <c r="Q14" i="72"/>
  <c r="U34" i="115"/>
  <c r="M19" i="63"/>
  <c r="M21" i="63"/>
  <c r="Q24" i="58"/>
  <c r="O19" i="66"/>
  <c r="M22" i="68"/>
  <c r="S22" i="70"/>
  <c r="Q20" i="68"/>
  <c r="O17" i="63"/>
  <c r="S20" i="70"/>
  <c r="K20" i="74"/>
  <c r="Q20" i="63"/>
  <c r="O10" i="115"/>
  <c r="U10" i="63"/>
  <c r="K18" i="68"/>
  <c r="Q13" i="74"/>
  <c r="M9" i="66"/>
  <c r="Y19" i="67"/>
  <c r="Y19" i="66"/>
  <c r="U21" i="72"/>
  <c r="Y20" i="63"/>
  <c r="J21" i="114"/>
  <c r="K49" i="115" l="1"/>
  <c r="K105" i="47"/>
  <c r="K29" i="74"/>
  <c r="S49" i="115"/>
  <c r="H62" i="63"/>
  <c r="I62" i="63" s="1"/>
  <c r="I56" i="63"/>
  <c r="L9" i="88"/>
  <c r="R44" i="117"/>
  <c r="R10" i="117"/>
  <c r="U10" i="117" s="1"/>
  <c r="W10" i="117" s="1"/>
  <c r="X10" i="117" s="1"/>
  <c r="K7" i="82"/>
  <c r="K11" i="81"/>
  <c r="I49" i="115"/>
  <c r="S23" i="117"/>
  <c r="S10" i="82"/>
  <c r="Z47" i="117"/>
  <c r="AA47" i="117" s="1"/>
  <c r="K31" i="60"/>
  <c r="M49" i="115"/>
  <c r="Y8" i="58"/>
  <c r="J39" i="72"/>
  <c r="T23" i="117"/>
  <c r="AB47" i="117"/>
  <c r="U10" i="82"/>
  <c r="K21" i="111"/>
  <c r="K29" i="70"/>
  <c r="K92" i="47"/>
  <c r="Y8" i="63"/>
  <c r="S8" i="80"/>
  <c r="R9" i="117"/>
  <c r="U9" i="117" s="1"/>
  <c r="W9" i="117" s="1"/>
  <c r="J8" i="117"/>
  <c r="K7" i="84"/>
  <c r="R12" i="117"/>
  <c r="U12" i="117" s="1"/>
  <c r="W12" i="117" s="1"/>
  <c r="X12" i="117" s="1"/>
  <c r="R46" i="117"/>
  <c r="K9" i="82"/>
  <c r="T20" i="117"/>
  <c r="AB44" i="117"/>
  <c r="U7" i="82"/>
  <c r="S6" i="87"/>
  <c r="K40" i="58"/>
  <c r="K10" i="82"/>
  <c r="R13" i="117"/>
  <c r="U13" i="117" s="1"/>
  <c r="W13" i="117" s="1"/>
  <c r="X13" i="117" s="1"/>
  <c r="R47" i="117"/>
  <c r="L9" i="86"/>
  <c r="K29" i="76"/>
  <c r="R11" i="114"/>
  <c r="L8" i="88"/>
  <c r="K9" i="81"/>
  <c r="K6" i="84"/>
  <c r="R8" i="117"/>
  <c r="U8" i="117" s="1"/>
  <c r="W8" i="117" s="1"/>
  <c r="J7" i="117"/>
  <c r="N6" i="86"/>
  <c r="K38" i="63"/>
  <c r="S13" i="87"/>
  <c r="S10" i="87"/>
  <c r="S21" i="117"/>
  <c r="S8" i="82"/>
  <c r="Z45" i="117"/>
  <c r="AA45" i="117" s="1"/>
  <c r="L7" i="88"/>
  <c r="T21" i="117"/>
  <c r="AB45" i="117"/>
  <c r="U8" i="82"/>
  <c r="S22" i="117"/>
  <c r="Z46" i="117"/>
  <c r="AA46" i="117" s="1"/>
  <c r="S9" i="82"/>
  <c r="K10" i="81"/>
  <c r="K8" i="82"/>
  <c r="R11" i="117"/>
  <c r="U11" i="117" s="1"/>
  <c r="W11" i="117" s="1"/>
  <c r="X11" i="117" s="1"/>
  <c r="R45" i="117"/>
  <c r="T22" i="117"/>
  <c r="U9" i="82"/>
  <c r="AB46" i="117"/>
  <c r="Q49" i="115"/>
  <c r="O49" i="115"/>
  <c r="U21" i="117" l="1"/>
  <c r="W21" i="117" s="1"/>
  <c r="S11" i="67"/>
  <c r="S11" i="71"/>
  <c r="O17" i="67"/>
  <c r="O17" i="71"/>
  <c r="O17" i="75"/>
  <c r="Q8" i="71"/>
  <c r="Q8" i="67"/>
  <c r="Q8" i="75"/>
  <c r="M8" i="69"/>
  <c r="M8" i="77"/>
  <c r="M8" i="73"/>
  <c r="U9" i="75"/>
  <c r="U9" i="67"/>
  <c r="U9" i="71"/>
  <c r="K19" i="67"/>
  <c r="K19" i="71"/>
  <c r="K19" i="73"/>
  <c r="K19" i="69"/>
  <c r="S20" i="75"/>
  <c r="S20" i="67"/>
  <c r="S20" i="71"/>
  <c r="K16" i="69"/>
  <c r="K16" i="67"/>
  <c r="K16" i="73"/>
  <c r="K16" i="71"/>
  <c r="K16" i="77"/>
  <c r="K16" i="75"/>
  <c r="Q19" i="71"/>
  <c r="Q19" i="67"/>
  <c r="M19" i="73"/>
  <c r="M19" i="69"/>
  <c r="M14" i="71"/>
  <c r="M14" i="67"/>
  <c r="S12" i="75"/>
  <c r="S12" i="67"/>
  <c r="S12" i="71"/>
  <c r="U11" i="67"/>
  <c r="U11" i="71"/>
  <c r="K18" i="69"/>
  <c r="K18" i="71"/>
  <c r="K18" i="67"/>
  <c r="K18" i="73"/>
  <c r="U20" i="75"/>
  <c r="U20" i="71"/>
  <c r="U20" i="67"/>
  <c r="O22" i="67"/>
  <c r="O22" i="71"/>
  <c r="U17" i="67"/>
  <c r="U17" i="75"/>
  <c r="U17" i="71"/>
  <c r="J62" i="63"/>
  <c r="K62" i="63" s="1"/>
  <c r="K56" i="63"/>
  <c r="M8" i="71"/>
  <c r="M8" i="75"/>
  <c r="M8" i="67"/>
  <c r="M11" i="67"/>
  <c r="M11" i="71"/>
  <c r="O20" i="75"/>
  <c r="O20" i="71"/>
  <c r="O20" i="67"/>
  <c r="S22" i="71"/>
  <c r="S22" i="67"/>
  <c r="M17" i="71"/>
  <c r="M17" i="67"/>
  <c r="M17" i="75"/>
  <c r="K17" i="71"/>
  <c r="K17" i="73"/>
  <c r="K17" i="69"/>
  <c r="K17" i="67"/>
  <c r="K17" i="77"/>
  <c r="K17" i="75"/>
  <c r="S15" i="67"/>
  <c r="S15" i="71"/>
  <c r="S10" i="71"/>
  <c r="S10" i="67"/>
  <c r="K12" i="75"/>
  <c r="K12" i="69"/>
  <c r="K12" i="67"/>
  <c r="K12" i="77"/>
  <c r="K12" i="71"/>
  <c r="K12" i="73"/>
  <c r="M16" i="67"/>
  <c r="M16" i="75"/>
  <c r="M16" i="71"/>
  <c r="U13" i="71"/>
  <c r="U13" i="75"/>
  <c r="U13" i="67"/>
  <c r="Q13" i="67"/>
  <c r="M13" i="73"/>
  <c r="M13" i="69"/>
  <c r="M13" i="77"/>
  <c r="Q13" i="71"/>
  <c r="Q13" i="75"/>
  <c r="U15" i="67"/>
  <c r="U15" i="71"/>
  <c r="M9" i="117"/>
  <c r="N9" i="117" s="1"/>
  <c r="S44" i="117"/>
  <c r="S9" i="75"/>
  <c r="S9" i="67"/>
  <c r="S9" i="71"/>
  <c r="M10" i="69"/>
  <c r="M10" i="73"/>
  <c r="Q10" i="71"/>
  <c r="Q10" i="67"/>
  <c r="O16" i="67"/>
  <c r="O16" i="75"/>
  <c r="O16" i="71"/>
  <c r="O10" i="71"/>
  <c r="O10" i="67"/>
  <c r="K15" i="67"/>
  <c r="K15" i="73"/>
  <c r="K15" i="69"/>
  <c r="K15" i="71"/>
  <c r="M20" i="67"/>
  <c r="M20" i="71"/>
  <c r="M20" i="75"/>
  <c r="Q14" i="71"/>
  <c r="M14" i="73"/>
  <c r="M14" i="69"/>
  <c r="Q14" i="67"/>
  <c r="U21" i="67"/>
  <c r="U21" i="75"/>
  <c r="U21" i="71"/>
  <c r="U14" i="71"/>
  <c r="U14" i="67"/>
  <c r="T10" i="88"/>
  <c r="U18" i="71"/>
  <c r="U18" i="67"/>
  <c r="O19" i="71"/>
  <c r="O19" i="67"/>
  <c r="K14" i="69"/>
  <c r="K14" i="71"/>
  <c r="K14" i="73"/>
  <c r="K14" i="67"/>
  <c r="S18" i="71"/>
  <c r="S18" i="67"/>
  <c r="O18" i="71"/>
  <c r="O18" i="67"/>
  <c r="S56" i="63"/>
  <c r="R62" i="63"/>
  <c r="S62" i="63" s="1"/>
  <c r="M9" i="75"/>
  <c r="M9" i="71"/>
  <c r="M9" i="67"/>
  <c r="S14" i="67"/>
  <c r="S14" i="71"/>
  <c r="Q11" i="71"/>
  <c r="M11" i="73"/>
  <c r="Q11" i="67"/>
  <c r="M11" i="69"/>
  <c r="Q22" i="71"/>
  <c r="M22" i="73"/>
  <c r="Q22" i="67"/>
  <c r="M22" i="69"/>
  <c r="O14" i="71"/>
  <c r="O14" i="67"/>
  <c r="O8" i="71"/>
  <c r="O8" i="75"/>
  <c r="O8" i="67"/>
  <c r="Q23" i="67"/>
  <c r="Q23" i="71"/>
  <c r="M23" i="73"/>
  <c r="M23" i="69"/>
  <c r="M21" i="75"/>
  <c r="M21" i="67"/>
  <c r="M21" i="71"/>
  <c r="S19" i="71"/>
  <c r="S19" i="67"/>
  <c r="S8" i="71"/>
  <c r="S8" i="67"/>
  <c r="S8" i="75"/>
  <c r="M17" i="73"/>
  <c r="Q17" i="67"/>
  <c r="M17" i="69"/>
  <c r="M17" i="77"/>
  <c r="Q17" i="71"/>
  <c r="Q17" i="75"/>
  <c r="M10" i="117"/>
  <c r="N10" i="117" s="1"/>
  <c r="S45" i="117"/>
  <c r="Q16" i="71"/>
  <c r="Q16" i="67"/>
  <c r="M16" i="69"/>
  <c r="Q16" i="75"/>
  <c r="M16" i="73"/>
  <c r="M16" i="77"/>
  <c r="U22" i="71"/>
  <c r="U22" i="67"/>
  <c r="O13" i="67"/>
  <c r="O13" i="71"/>
  <c r="O13" i="75"/>
  <c r="S16" i="71"/>
  <c r="S16" i="67"/>
  <c r="S16" i="75"/>
  <c r="M23" i="71"/>
  <c r="M23" i="67"/>
  <c r="S23" i="71"/>
  <c r="S23" i="67"/>
  <c r="O23" i="71"/>
  <c r="O23" i="67"/>
  <c r="AC44" i="117"/>
  <c r="K8" i="117"/>
  <c r="M8" i="117"/>
  <c r="N8" i="117" s="1"/>
  <c r="K10" i="69"/>
  <c r="K10" i="67"/>
  <c r="K10" i="71"/>
  <c r="K10" i="73"/>
  <c r="Q18" i="71"/>
  <c r="Q18" i="67"/>
  <c r="M18" i="69"/>
  <c r="M18" i="73"/>
  <c r="M12" i="75"/>
  <c r="M12" i="71"/>
  <c r="M12" i="67"/>
  <c r="U20" i="117"/>
  <c r="W20" i="117" s="1"/>
  <c r="X9" i="117"/>
  <c r="W28" i="117"/>
  <c r="X28" i="117" s="1"/>
  <c r="AC47" i="117"/>
  <c r="J12" i="117"/>
  <c r="K12" i="117" s="1"/>
  <c r="O9" i="75"/>
  <c r="O9" i="67"/>
  <c r="O9" i="71"/>
  <c r="M15" i="67"/>
  <c r="M15" i="71"/>
  <c r="M56" i="63"/>
  <c r="L62" i="63"/>
  <c r="M62" i="63" s="1"/>
  <c r="K9" i="73"/>
  <c r="K9" i="75"/>
  <c r="K9" i="69"/>
  <c r="K9" i="71"/>
  <c r="K9" i="77"/>
  <c r="K9" i="67"/>
  <c r="K11" i="67"/>
  <c r="K11" i="71"/>
  <c r="K11" i="73"/>
  <c r="K11" i="69"/>
  <c r="U23" i="117"/>
  <c r="W23" i="117" s="1"/>
  <c r="K8" i="81"/>
  <c r="Q12" i="75"/>
  <c r="Q12" i="67"/>
  <c r="Q12" i="71"/>
  <c r="M12" i="77"/>
  <c r="M12" i="73"/>
  <c r="M12" i="69"/>
  <c r="S17" i="67"/>
  <c r="S17" i="75"/>
  <c r="S17" i="71"/>
  <c r="Q56" i="63"/>
  <c r="P62" i="63"/>
  <c r="Q62" i="63" s="1"/>
  <c r="O15" i="67"/>
  <c r="O15" i="71"/>
  <c r="M13" i="67"/>
  <c r="M13" i="71"/>
  <c r="M13" i="75"/>
  <c r="Q9" i="75"/>
  <c r="M9" i="73"/>
  <c r="M9" i="69"/>
  <c r="M9" i="77"/>
  <c r="Q9" i="67"/>
  <c r="Q9" i="71"/>
  <c r="M19" i="67"/>
  <c r="M19" i="71"/>
  <c r="U19" i="71"/>
  <c r="U19" i="67"/>
  <c r="O11" i="71"/>
  <c r="O11" i="67"/>
  <c r="K23" i="69"/>
  <c r="K23" i="71"/>
  <c r="K23" i="73"/>
  <c r="K23" i="67"/>
  <c r="O21" i="71"/>
  <c r="O21" i="67"/>
  <c r="O21" i="75"/>
  <c r="S20" i="117"/>
  <c r="S7" i="82"/>
  <c r="Z44" i="117"/>
  <c r="AA44" i="117" s="1"/>
  <c r="K8" i="71"/>
  <c r="K8" i="69"/>
  <c r="K8" i="73"/>
  <c r="K8" i="67"/>
  <c r="K8" i="75"/>
  <c r="K8" i="77"/>
  <c r="J11" i="117"/>
  <c r="K11" i="117" s="1"/>
  <c r="AC46" i="117"/>
  <c r="Q20" i="75"/>
  <c r="Q20" i="67"/>
  <c r="Q20" i="71"/>
  <c r="M20" i="73"/>
  <c r="M20" i="69"/>
  <c r="M20" i="77"/>
  <c r="M11" i="117"/>
  <c r="N11" i="117" s="1"/>
  <c r="S46" i="117"/>
  <c r="L6" i="88"/>
  <c r="U16" i="71"/>
  <c r="U16" i="75"/>
  <c r="U16" i="67"/>
  <c r="K22" i="69"/>
  <c r="K22" i="67"/>
  <c r="K22" i="73"/>
  <c r="K22" i="71"/>
  <c r="M18" i="67"/>
  <c r="M18" i="71"/>
  <c r="S13" i="71"/>
  <c r="S13" i="67"/>
  <c r="S13" i="75"/>
  <c r="M21" i="73"/>
  <c r="M21" i="69"/>
  <c r="M21" i="77"/>
  <c r="Q21" i="71"/>
  <c r="Q21" i="67"/>
  <c r="Q21" i="75"/>
  <c r="U8" i="67"/>
  <c r="U8" i="75"/>
  <c r="U8" i="71"/>
  <c r="M12" i="117"/>
  <c r="N12" i="117" s="1"/>
  <c r="S47" i="117"/>
  <c r="O12" i="75"/>
  <c r="O12" i="67"/>
  <c r="O12" i="71"/>
  <c r="N62" i="63"/>
  <c r="O62" i="63" s="1"/>
  <c r="O56" i="63"/>
  <c r="U22" i="117"/>
  <c r="W22" i="117" s="1"/>
  <c r="J10" i="117"/>
  <c r="K10" i="117" s="1"/>
  <c r="AC45" i="117"/>
  <c r="M7" i="117"/>
  <c r="N7" i="117" s="1"/>
  <c r="K7" i="117"/>
  <c r="Q15" i="67"/>
  <c r="M15" i="69"/>
  <c r="M15" i="73"/>
  <c r="Q15" i="71"/>
  <c r="M22" i="67"/>
  <c r="M22" i="71"/>
  <c r="K13" i="67"/>
  <c r="K13" i="73"/>
  <c r="K13" i="69"/>
  <c r="K13" i="75"/>
  <c r="K13" i="77"/>
  <c r="K13" i="71"/>
  <c r="U23" i="71"/>
  <c r="U23" i="67"/>
  <c r="U12" i="67"/>
  <c r="U12" i="75"/>
  <c r="U12" i="71"/>
  <c r="X21" i="117"/>
  <c r="W30" i="117"/>
  <c r="X30" i="117" s="1"/>
  <c r="S21" i="75"/>
  <c r="S21" i="67"/>
  <c r="S21" i="71"/>
  <c r="X8" i="117"/>
  <c r="W27" i="117"/>
  <c r="X27" i="117" s="1"/>
  <c r="K21" i="75"/>
  <c r="K21" i="73"/>
  <c r="K21" i="69"/>
  <c r="K21" i="77"/>
  <c r="K21" i="67"/>
  <c r="K21" i="71"/>
  <c r="M10" i="71"/>
  <c r="M10" i="67"/>
  <c r="K20" i="67"/>
  <c r="K20" i="71"/>
  <c r="K20" i="69"/>
  <c r="K20" i="75"/>
  <c r="K20" i="73"/>
  <c r="K20" i="77"/>
  <c r="U10" i="67"/>
  <c r="U10" i="71"/>
  <c r="J9" i="117" l="1"/>
  <c r="K9" i="117" s="1"/>
  <c r="AF2" i="67"/>
  <c r="X20" i="117"/>
  <c r="W29" i="117"/>
  <c r="X29" i="117" s="1"/>
  <c r="X22" i="117"/>
  <c r="W31" i="117"/>
  <c r="X31" i="117" s="1"/>
  <c r="X23" i="117"/>
  <c r="W32" i="117"/>
  <c r="X32" i="11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Sinazo Grootboom</author>
  </authors>
  <commentList>
    <comment ref="AA58" authorId="0" shapeId="0" xr:uid="{00000000-0006-0000-2200-000001000000}">
      <text>
        <r>
          <rPr>
            <b/>
            <sz val="9"/>
            <color indexed="81"/>
            <rFont val="Tahoma"/>
            <family val="2"/>
          </rPr>
          <t>Sinazo Grootboom:</t>
        </r>
        <r>
          <rPr>
            <sz val="9"/>
            <color indexed="81"/>
            <rFont val="Tahoma"/>
            <family val="2"/>
          </rPr>
          <t xml:space="preserve">
N/A at this stage until small and micro generator framework is finalised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Sinazo Grootboom</author>
    <author>Terry Njuguna</author>
  </authors>
  <commentList>
    <comment ref="AZ8" authorId="0" shapeId="0" xr:uid="{00000000-0006-0000-2600-000001000000}">
      <text>
        <r>
          <rPr>
            <b/>
            <sz val="9"/>
            <color indexed="81"/>
            <rFont val="Tahoma"/>
            <family val="2"/>
          </rPr>
          <t>Sinazo Grootboom:</t>
        </r>
        <r>
          <rPr>
            <sz val="9"/>
            <color indexed="81"/>
            <rFont val="Tahoma"/>
            <family val="2"/>
          </rPr>
          <t xml:space="preserve">
Need rates for WEPS, for calculation of loss charge. So there are two energy rates- Megaflex  (for consumption) and WEPS (for energy produced)</t>
        </r>
      </text>
    </comment>
    <comment ref="AX9" authorId="1" shapeId="0" xr:uid="{00000000-0006-0000-2600-000002000000}">
      <text>
        <r>
          <rPr>
            <b/>
            <sz val="9"/>
            <color indexed="81"/>
            <rFont val="Tahoma"/>
            <family val="2"/>
          </rPr>
          <t>Only in the UoS sheet of the bill rate matrix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2" authorId="0" shapeId="0" xr:uid="{00000000-0006-0000-2600-000003000000}">
      <text>
        <r>
          <rPr>
            <b/>
            <sz val="9"/>
            <color indexed="81"/>
            <rFont val="Tahoma"/>
            <family val="2"/>
          </rPr>
          <t>Sinazo Grootboom:</t>
        </r>
        <r>
          <rPr>
            <sz val="9"/>
            <color indexed="81"/>
            <rFont val="Tahoma"/>
            <family val="2"/>
          </rPr>
          <t xml:space="preserve">
I've moved this to the end</t>
        </r>
      </text>
    </comment>
    <comment ref="D30" authorId="0" shapeId="0" xr:uid="{00000000-0006-0000-2600-000004000000}">
      <text>
        <r>
          <rPr>
            <b/>
            <sz val="9"/>
            <color indexed="81"/>
            <rFont val="Tahoma"/>
            <family val="2"/>
          </rPr>
          <t>Sinazo Grootboom:</t>
        </r>
        <r>
          <rPr>
            <sz val="9"/>
            <color indexed="81"/>
            <rFont val="Tahoma"/>
            <family val="2"/>
          </rPr>
          <t xml:space="preserve">
Does this belong under generators</t>
        </r>
      </text>
    </comment>
  </commentList>
</comments>
</file>

<file path=xl/sharedStrings.xml><?xml version="1.0" encoding="utf-8"?>
<sst xmlns="http://schemas.openxmlformats.org/spreadsheetml/2006/main" count="5781" uniqueCount="669">
  <si>
    <t>check value</t>
  </si>
  <si>
    <t>Voltage</t>
  </si>
  <si>
    <t>Peak</t>
  </si>
  <si>
    <t>Standard</t>
  </si>
  <si>
    <t>Off Peak</t>
  </si>
  <si>
    <t>&lt; 500V</t>
  </si>
  <si>
    <t>≥ 500V &amp; &lt; 66kV</t>
  </si>
  <si>
    <t>≥ 66kV &amp; ≤ 132kV</t>
  </si>
  <si>
    <t>&gt; 132kV</t>
  </si>
  <si>
    <t>≥ 500V &amp; ≤ 22kV</t>
  </si>
  <si>
    <t>Businessrate 1</t>
  </si>
  <si>
    <t>Businessrate 2</t>
  </si>
  <si>
    <t>Businessrate 3</t>
  </si>
  <si>
    <t>Businessrate 4</t>
  </si>
  <si>
    <t>Homepower 1</t>
  </si>
  <si>
    <t>Homepower 2</t>
  </si>
  <si>
    <t>Homepower 3</t>
  </si>
  <si>
    <t>Homepower 4</t>
  </si>
  <si>
    <t xml:space="preserve">All Night </t>
  </si>
  <si>
    <t xml:space="preserve">24 Hours </t>
  </si>
  <si>
    <t>Public Lighting</t>
  </si>
  <si>
    <t>Landrate 1</t>
  </si>
  <si>
    <t>Landrate 2</t>
  </si>
  <si>
    <t>Landrate 3</t>
  </si>
  <si>
    <t>Landrate 4</t>
  </si>
  <si>
    <t>Landlight</t>
  </si>
  <si>
    <t>VAT incl</t>
  </si>
  <si>
    <t>Transmission zone</t>
  </si>
  <si>
    <t>Distribution network charges</t>
  </si>
  <si>
    <t>≤ 300km</t>
  </si>
  <si>
    <t>&gt; 300km and 
≤ 600km</t>
  </si>
  <si>
    <t>&gt; 600km and 
≤ 900km</t>
  </si>
  <si>
    <t>&gt; 900km</t>
  </si>
  <si>
    <t>Key customers</t>
  </si>
  <si>
    <t>&gt; 1 MVA</t>
  </si>
  <si>
    <t/>
  </si>
  <si>
    <r>
      <t>Network access charge</t>
    </r>
    <r>
      <rPr>
        <sz val="12"/>
        <rFont val="Arial Narrow"/>
        <family val="2"/>
      </rPr>
      <t xml:space="preserve"> [R/kVA/m]</t>
    </r>
  </si>
  <si>
    <r>
      <t>Network demand charge</t>
    </r>
    <r>
      <rPr>
        <sz val="12"/>
        <rFont val="Arial Narrow"/>
        <family val="2"/>
      </rPr>
      <t xml:space="preserve"> [R/kVA/m]</t>
    </r>
  </si>
  <si>
    <t>≤ 100 kVA</t>
  </si>
  <si>
    <t>&gt; 100 kVA &amp; ≤ 500 kVA</t>
  </si>
  <si>
    <t>&gt; 500 kVA &amp; ≤ 1 MVA</t>
  </si>
  <si>
    <t>Distance from
Johannesburg</t>
  </si>
  <si>
    <t>Zone</t>
  </si>
  <si>
    <t>Loss
factor</t>
  </si>
  <si>
    <t>0 to 300 km</t>
  </si>
  <si>
    <t>301 to 600 km</t>
  </si>
  <si>
    <t>601 to 900 km</t>
  </si>
  <si>
    <t>&gt; 900 km</t>
  </si>
  <si>
    <t>High season</t>
  </si>
  <si>
    <t>Low season</t>
  </si>
  <si>
    <t>All seasons</t>
  </si>
  <si>
    <t>&gt;1  MVA</t>
  </si>
  <si>
    <t>≥ 500V &amp; &lt; 22kV</t>
  </si>
  <si>
    <t>WEPS</t>
  </si>
  <si>
    <t>&gt; 300km &amp; ≤ 600km</t>
  </si>
  <si>
    <t>&gt; 600km &amp; ≤ 900km</t>
  </si>
  <si>
    <t>R/kVA</t>
  </si>
  <si>
    <t>ETUoS
urban</t>
  </si>
  <si>
    <t>ETUoS
rural</t>
  </si>
  <si>
    <t>Distribution network charges urban</t>
  </si>
  <si>
    <t>Distribution network charges rural</t>
  </si>
  <si>
    <r>
      <t>Administration charge</t>
    </r>
    <r>
      <rPr>
        <sz val="12"/>
        <rFont val="Arial Narrow"/>
        <family val="2"/>
      </rPr>
      <t xml:space="preserve">  [R/POD/day]</t>
    </r>
  </si>
  <si>
    <r>
      <t xml:space="preserve">Network access charge   </t>
    </r>
    <r>
      <rPr>
        <sz val="12"/>
        <rFont val="Arial Narrow"/>
        <family val="2"/>
      </rPr>
      <t xml:space="preserve"> [R/kVA/m]</t>
    </r>
  </si>
  <si>
    <r>
      <t>Network demand charge</t>
    </r>
    <r>
      <rPr>
        <sz val="12"/>
        <rFont val="Arial Narrow"/>
        <family val="2"/>
      </rPr>
      <t xml:space="preserve"> [c/kWh]</t>
    </r>
  </si>
  <si>
    <t>Customer categories</t>
  </si>
  <si>
    <t>Homelight 60A</t>
  </si>
  <si>
    <t>Homelight 20A</t>
  </si>
  <si>
    <t>Landrate tariffs</t>
  </si>
  <si>
    <t xml:space="preserve">Voltage </t>
  </si>
  <si>
    <t>Distribution network charges for Generators</t>
  </si>
  <si>
    <r>
      <t xml:space="preserve">Network access charge   </t>
    </r>
    <r>
      <rPr>
        <sz val="12"/>
        <rFont val="Arial Narrow"/>
        <family val="2"/>
      </rPr>
      <t xml:space="preserve"> [R/MW/m]</t>
    </r>
  </si>
  <si>
    <t>Service and admin charges</t>
  </si>
  <si>
    <r>
      <t xml:space="preserve">Charge                                           </t>
    </r>
    <r>
      <rPr>
        <sz val="12"/>
        <rFont val="Arial Narrow"/>
        <family val="2"/>
      </rPr>
      <t>[c/kWh]</t>
    </r>
  </si>
  <si>
    <r>
      <t>Urban</t>
    </r>
    <r>
      <rPr>
        <sz val="12"/>
        <rFont val="Arial Narrow"/>
        <family val="2"/>
      </rPr>
      <t xml:space="preserve">
loss factor</t>
    </r>
  </si>
  <si>
    <r>
      <t>Rural</t>
    </r>
    <r>
      <rPr>
        <sz val="12"/>
        <rFont val="Arial Narrow"/>
        <family val="2"/>
      </rPr>
      <t xml:space="preserve">
loss factor</t>
    </r>
  </si>
  <si>
    <t>Landrate Dx</t>
  </si>
  <si>
    <t>Tariff</t>
  </si>
  <si>
    <t xml:space="preserve">Megaflex, Miniflex, Nightsave Urban Large, Nightsave Urban Small, Businessrate 
</t>
  </si>
  <si>
    <t>Reliability service charge urban</t>
  </si>
  <si>
    <t>Reliability service charge rural</t>
  </si>
  <si>
    <t>Maintenance charges</t>
  </si>
  <si>
    <t>R/month</t>
  </si>
  <si>
    <t>Per lumanaire</t>
  </si>
  <si>
    <t>Per high-mast lumanaire</t>
  </si>
  <si>
    <r>
      <t xml:space="preserve">Charge
</t>
    </r>
    <r>
      <rPr>
        <sz val="12"/>
        <rFont val="Arial Narrow"/>
        <family val="2"/>
      </rPr>
      <t>[c/kWh]</t>
    </r>
  </si>
  <si>
    <r>
      <t>Affordability subsidy charge</t>
    </r>
    <r>
      <rPr>
        <sz val="12"/>
        <rFont val="Arial Narrow"/>
        <family val="2"/>
      </rPr>
      <t xml:space="preserve"> [c/kWh] payable by non-local authority tariffs</t>
    </r>
  </si>
  <si>
    <r>
      <t>Service charge</t>
    </r>
    <r>
      <rPr>
        <sz val="12"/>
        <rFont val="Arial Narrow"/>
        <family val="2"/>
      </rPr>
      <t xml:space="preserve">  [R/account/day]</t>
    </r>
  </si>
  <si>
    <t>Homepower tariffs</t>
  </si>
  <si>
    <r>
      <t>Urban low voltage subsidy charge</t>
    </r>
    <r>
      <rPr>
        <sz val="12"/>
        <rFont val="Arial Narrow"/>
        <family val="2"/>
      </rPr>
      <t xml:space="preserve"> [R/kVA/m]</t>
    </r>
  </si>
  <si>
    <r>
      <t xml:space="preserve">Total electrification and rural network subsidy charge </t>
    </r>
    <r>
      <rPr>
        <sz val="12"/>
        <rFont val="Arial Narrow"/>
        <family val="2"/>
      </rPr>
      <t>[c/kWh]</t>
    </r>
  </si>
  <si>
    <r>
      <t xml:space="preserve">Electrification and rural network subsidy charge </t>
    </r>
    <r>
      <rPr>
        <sz val="12"/>
        <rFont val="Arial Narrow"/>
        <family val="2"/>
      </rPr>
      <t>[c/kWh]</t>
    </r>
  </si>
  <si>
    <r>
      <t xml:space="preserve">Rural network subsidy charge            </t>
    </r>
    <r>
      <rPr>
        <sz val="12"/>
        <rFont val="Arial Narrow"/>
        <family val="2"/>
      </rPr>
      <t>[c/kWh]</t>
    </r>
  </si>
  <si>
    <r>
      <t xml:space="preserve">Electrification networks subsidy charge  </t>
    </r>
    <r>
      <rPr>
        <sz val="12"/>
        <rFont val="Arial Narrow"/>
        <family val="2"/>
      </rPr>
      <t>[c/kWh]</t>
    </r>
  </si>
  <si>
    <r>
      <t xml:space="preserve">Electrification and rural network subsidy charge </t>
    </r>
    <r>
      <rPr>
        <sz val="12"/>
        <rFont val="Arial Narrow"/>
        <family val="2"/>
      </rPr>
      <t xml:space="preserve"> [c/kWh]</t>
    </r>
  </si>
  <si>
    <t>Distribution loss factors</t>
  </si>
  <si>
    <t>Transmission loss factors for loads</t>
  </si>
  <si>
    <t>TUoS  [ &gt; 132kV]</t>
  </si>
  <si>
    <r>
      <t xml:space="preserve">Charge
</t>
    </r>
    <r>
      <rPr>
        <sz val="12"/>
        <rFont val="Arial Narrow"/>
        <family val="2"/>
      </rPr>
      <t>R/kVA</t>
    </r>
  </si>
  <si>
    <t>≤ 100 kVA/kW</t>
  </si>
  <si>
    <t>&gt; 100 kVA/kW &amp; ≤ 500 kVA/kW</t>
  </si>
  <si>
    <t>&gt; 1 MVA/MW</t>
  </si>
  <si>
    <t>Generators</t>
  </si>
  <si>
    <t>Loads</t>
  </si>
  <si>
    <t>TUoS network charges for Transmission connected generators</t>
  </si>
  <si>
    <t>Cape</t>
  </si>
  <si>
    <t>Karoo</t>
  </si>
  <si>
    <t>Kwazulu-Natal</t>
  </si>
  <si>
    <t>Vaal</t>
  </si>
  <si>
    <t>Waterburg</t>
  </si>
  <si>
    <t>Mpumalanga</t>
  </si>
  <si>
    <t>Utilised capacity/maximum export capacity</t>
  </si>
  <si>
    <t>Loss factors for Transmission connected generators</t>
  </si>
  <si>
    <t>Loss factor</t>
  </si>
  <si>
    <t>[R/kVA]</t>
  </si>
  <si>
    <t>&gt; 500 kVA/kW &amp; ≤ 1 MVA/MW</t>
  </si>
  <si>
    <t>&gt; 132kV*</t>
  </si>
  <si>
    <t>* 132 kV or Transmission connected</t>
  </si>
  <si>
    <t>&gt; 132kV / Transmission connected</t>
  </si>
  <si>
    <t>Key customers or Transmission connected generators</t>
  </si>
  <si>
    <t>Waterberg</t>
  </si>
  <si>
    <t>Tx zone</t>
  </si>
  <si>
    <t>Billcode</t>
  </si>
  <si>
    <t>We</t>
  </si>
  <si>
    <t>Tariff nameBillcode</t>
  </si>
  <si>
    <t>Non-municipal</t>
  </si>
  <si>
    <t>We01N</t>
  </si>
  <si>
    <t>We02N</t>
  </si>
  <si>
    <t>We03N</t>
  </si>
  <si>
    <t>We04N</t>
  </si>
  <si>
    <t>Municiple</t>
  </si>
  <si>
    <t>B1</t>
  </si>
  <si>
    <t>B2</t>
  </si>
  <si>
    <t>B3</t>
  </si>
  <si>
    <t>B4</t>
  </si>
  <si>
    <t>Distribution loss factor - Urban</t>
  </si>
  <si>
    <t>DxLossUrb</t>
  </si>
  <si>
    <t>Excess NAC Megaflex</t>
  </si>
  <si>
    <t>ExNACMe</t>
  </si>
  <si>
    <t>Excess NAC Miniflex</t>
  </si>
  <si>
    <t>ExNACMi</t>
  </si>
  <si>
    <t>Excess NAC Nightsave Large</t>
  </si>
  <si>
    <t>ExNACNL</t>
  </si>
  <si>
    <t>Excess NAC Nightsave Rural</t>
  </si>
  <si>
    <t>ExNACNR</t>
  </si>
  <si>
    <t>Excess NAC Nightsave Small</t>
  </si>
  <si>
    <t>ExNACNS</t>
  </si>
  <si>
    <t>Excess NAC Ruraflex</t>
  </si>
  <si>
    <t>ExNACRu</t>
  </si>
  <si>
    <t>Gen-DUoS rural</t>
  </si>
  <si>
    <t>NEGenDUoSR</t>
  </si>
  <si>
    <t>Gen-DUoS urban</t>
  </si>
  <si>
    <t>NEGenDUoSU</t>
  </si>
  <si>
    <t>GenTUOS</t>
  </si>
  <si>
    <t>Homelight 1 20A</t>
  </si>
  <si>
    <t>HL12</t>
  </si>
  <si>
    <t>Homelight 1 60A</t>
  </si>
  <si>
    <t>HL16</t>
  </si>
  <si>
    <t>Homelight 2 20A</t>
  </si>
  <si>
    <t>HL22</t>
  </si>
  <si>
    <t>Homelight 2 60A</t>
  </si>
  <si>
    <t>HL26</t>
  </si>
  <si>
    <t>H1</t>
  </si>
  <si>
    <t>H2</t>
  </si>
  <si>
    <t>H3</t>
  </si>
  <si>
    <t>H4</t>
  </si>
  <si>
    <t>Homepower Bulk &lt; 500V</t>
  </si>
  <si>
    <t>HB</t>
  </si>
  <si>
    <t>L1</t>
  </si>
  <si>
    <t>L2</t>
  </si>
  <si>
    <t>L3</t>
  </si>
  <si>
    <t>L4</t>
  </si>
  <si>
    <t>Ld</t>
  </si>
  <si>
    <t>TxLoss</t>
  </si>
  <si>
    <t>Megaflex</t>
  </si>
  <si>
    <t>Me</t>
  </si>
  <si>
    <t>Miniflex</t>
  </si>
  <si>
    <t>Mi</t>
  </si>
  <si>
    <t>Nightsave Large</t>
  </si>
  <si>
    <t>NL</t>
  </si>
  <si>
    <t>Nightsave Rural</t>
  </si>
  <si>
    <t>NR</t>
  </si>
  <si>
    <t>Nightsave Small</t>
  </si>
  <si>
    <t>NS</t>
  </si>
  <si>
    <t>Public Lighting - Maintenance charge - per high-mast lumanaire</t>
  </si>
  <si>
    <t>Plhm</t>
  </si>
  <si>
    <t>Public Lighting - Maintenance charge - per lumanaire</t>
  </si>
  <si>
    <t>Plu</t>
  </si>
  <si>
    <t>Public lighting 24 hours</t>
  </si>
  <si>
    <t>Pu</t>
  </si>
  <si>
    <t>Public lighting All Night</t>
  </si>
  <si>
    <t>Pa</t>
  </si>
  <si>
    <t>Public lighting Urban fixed</t>
  </si>
  <si>
    <t>Pt</t>
  </si>
  <si>
    <t>Ruraflex</t>
  </si>
  <si>
    <t>Ru</t>
  </si>
  <si>
    <t>Transmission loss factor</t>
  </si>
  <si>
    <t>Genflex urban loads</t>
  </si>
  <si>
    <t>GU</t>
  </si>
  <si>
    <t>Genflex rural</t>
  </si>
  <si>
    <t>GR</t>
  </si>
  <si>
    <t>Non-Municipal</t>
  </si>
  <si>
    <t>Distribution loss factor - Rural</t>
  </si>
  <si>
    <t>DxLossRur</t>
  </si>
  <si>
    <t>&gt; 132kV/Transmission connected</t>
  </si>
  <si>
    <t>[kVA/MVA = loads]</t>
  </si>
  <si>
    <t>[kW/MW = generators]</t>
  </si>
  <si>
    <t>Block 1   
[&gt;0 - 600 kWh]</t>
  </si>
  <si>
    <t>Block 2   
[&gt;600 kWh]</t>
  </si>
  <si>
    <t>Municipal</t>
  </si>
  <si>
    <t>Customer categories 
utilised capacity / maximum export capacity</t>
  </si>
  <si>
    <t>[kVA or MVA = loads]</t>
  </si>
  <si>
    <t>[kW or MW = generators]</t>
  </si>
  <si>
    <t>u</t>
  </si>
  <si>
    <t>Businessrate</t>
  </si>
  <si>
    <t>Public lighting</t>
  </si>
  <si>
    <t>Click on the arrow to select the tariff</t>
  </si>
  <si>
    <t>Homelight tariffs</t>
  </si>
  <si>
    <t>Transmission use of system charges</t>
  </si>
  <si>
    <t>Distribution use of system charges</t>
  </si>
  <si>
    <t>Muniflex Rural</t>
  </si>
  <si>
    <t>Loss factors</t>
  </si>
  <si>
    <t>ê</t>
  </si>
  <si>
    <t>This file contains the excel tables of the rates contained in the published Schedule fo Standard Prices for Eskom tariffs.</t>
  </si>
  <si>
    <t>n/a</t>
  </si>
  <si>
    <t>Back to menu</t>
  </si>
  <si>
    <r>
      <t>Urban low voltage subsidy charge</t>
    </r>
    <r>
      <rPr>
        <sz val="16"/>
        <rFont val="Arial"/>
        <family val="2"/>
      </rPr>
      <t xml:space="preserve"> [R/kVA/m]</t>
    </r>
  </si>
  <si>
    <r>
      <t xml:space="preserve">Electrification and rural network subsidy charge </t>
    </r>
    <r>
      <rPr>
        <sz val="16"/>
        <rFont val="Arial"/>
        <family val="2"/>
      </rPr>
      <t>[c/kWh]</t>
    </r>
  </si>
  <si>
    <r>
      <t>Network demand charge</t>
    </r>
    <r>
      <rPr>
        <sz val="16"/>
        <rFont val="Arial"/>
        <family val="2"/>
      </rPr>
      <t xml:space="preserve"> 
[R/kVA/m]</t>
    </r>
  </si>
  <si>
    <r>
      <t xml:space="preserve">Electrification and rural network subsidy charge
 </t>
    </r>
    <r>
      <rPr>
        <sz val="16"/>
        <rFont val="Arial"/>
        <family val="2"/>
      </rPr>
      <t>[c/kWh]</t>
    </r>
  </si>
  <si>
    <r>
      <t xml:space="preserve">Administration charge
</t>
    </r>
    <r>
      <rPr>
        <sz val="16"/>
        <rFont val="Arial"/>
        <family val="2"/>
      </rPr>
      <t>[R/POD/day]</t>
    </r>
  </si>
  <si>
    <r>
      <t xml:space="preserve">Network charge
</t>
    </r>
    <r>
      <rPr>
        <sz val="16"/>
        <rFont val="Arial"/>
        <family val="2"/>
      </rPr>
      <t>[R/kW]</t>
    </r>
  </si>
  <si>
    <r>
      <t xml:space="preserve">Charge
</t>
    </r>
    <r>
      <rPr>
        <sz val="16"/>
        <rFont val="Arial"/>
        <family val="2"/>
      </rPr>
      <t>[c/kWh]</t>
    </r>
  </si>
  <si>
    <r>
      <t xml:space="preserve">Charge                                           </t>
    </r>
    <r>
      <rPr>
        <sz val="16"/>
        <rFont val="Arial"/>
        <family val="2"/>
      </rPr>
      <t>[c/kWh]</t>
    </r>
  </si>
  <si>
    <r>
      <t>Network demand charge</t>
    </r>
    <r>
      <rPr>
        <sz val="16"/>
        <rFont val="Arial"/>
        <family val="2"/>
      </rPr>
      <t xml:space="preserve"> [c/kWh]</t>
    </r>
  </si>
  <si>
    <r>
      <t xml:space="preserve">Rural network subsidy charge            </t>
    </r>
    <r>
      <rPr>
        <sz val="16"/>
        <rFont val="Arial"/>
        <family val="2"/>
      </rPr>
      <t>[c/kWh]</t>
    </r>
  </si>
  <si>
    <r>
      <t xml:space="preserve">Electrification networks subsidy charge </t>
    </r>
    <r>
      <rPr>
        <sz val="16"/>
        <rFont val="Arial"/>
        <family val="2"/>
      </rPr>
      <t>[c/kWh]</t>
    </r>
  </si>
  <si>
    <r>
      <t xml:space="preserve">Total electrification and rural network subsidy charge </t>
    </r>
    <r>
      <rPr>
        <sz val="16"/>
        <rFont val="Arial"/>
        <family val="2"/>
      </rPr>
      <t>[c/kWh]</t>
    </r>
  </si>
  <si>
    <r>
      <t>Urban</t>
    </r>
    <r>
      <rPr>
        <sz val="16"/>
        <rFont val="Arial"/>
        <family val="2"/>
      </rPr>
      <t xml:space="preserve">
loss factor</t>
    </r>
  </si>
  <si>
    <r>
      <t>Rural</t>
    </r>
    <r>
      <rPr>
        <sz val="16"/>
        <rFont val="Arial"/>
        <family val="2"/>
      </rPr>
      <t xml:space="preserve">
loss factor</t>
    </r>
  </si>
  <si>
    <t>Gen-purchase</t>
  </si>
  <si>
    <t>NLPurchADJ</t>
  </si>
  <si>
    <t>TUoS [ &gt; 132kV]</t>
  </si>
  <si>
    <t>Network capacity charge [R/kVA/m]</t>
  </si>
  <si>
    <t>Network capacity charge 
[R/kVA/m]</t>
  </si>
  <si>
    <t>Network capacity charge    [R/kW/m]</t>
  </si>
  <si>
    <t>Network capacity charge
 [R/POD/day]</t>
  </si>
  <si>
    <t>Network capacity charge [R/POD/day]</t>
  </si>
  <si>
    <t>Network capacity charge 
[R/POD/day]</t>
  </si>
  <si>
    <t>* The Network capacity charge is based on the NMD or on the maximum demand if measured.</t>
  </si>
  <si>
    <t>Network capacity charges [R/kVA/m]</t>
  </si>
  <si>
    <t>Network capacity charge
[R/kVA]</t>
  </si>
  <si>
    <t>Network capacity charge    [R/kVA/m]</t>
  </si>
  <si>
    <t>Ancillary service charge [c/kWh]</t>
  </si>
  <si>
    <t>&gt; 100 KVA/kW &amp; ≤ 500 kVA/kW</t>
  </si>
  <si>
    <t>&gt; 100 kVA/ kW &amp; ≤ 500 kVA/ kW</t>
  </si>
  <si>
    <t>&gt; 500 kVA/ kW &amp; ≤ 1 MVA/MW</t>
  </si>
  <si>
    <t xml:space="preserve">≤ 100 KVA/ kW </t>
  </si>
  <si>
    <t>Key customers or Transmission connected</t>
  </si>
  <si>
    <r>
      <t>Urban</t>
    </r>
    <r>
      <rPr>
        <b/>
        <vertAlign val="subscript"/>
        <sz val="16"/>
        <rFont val="Arial"/>
        <family val="2"/>
      </rPr>
      <t>p</t>
    </r>
    <r>
      <rPr>
        <sz val="16"/>
        <rFont val="Arial"/>
        <family val="2"/>
      </rPr>
      <t xml:space="preserve">
loss factor</t>
    </r>
  </si>
  <si>
    <r>
      <t>Rural</t>
    </r>
    <r>
      <rPr>
        <b/>
        <vertAlign val="subscript"/>
        <sz val="16"/>
        <rFont val="Arial"/>
        <family val="2"/>
      </rPr>
      <t>p</t>
    </r>
    <r>
      <rPr>
        <sz val="16"/>
        <rFont val="Arial"/>
        <family val="2"/>
      </rPr>
      <t xml:space="preserve">
loss factor</t>
    </r>
  </si>
  <si>
    <t>Ancillary service charge
[c/kWh]</t>
  </si>
  <si>
    <t>GENERATOR TARIFF REFERENCE TABLE</t>
  </si>
  <si>
    <t>Applicability of tariff rates (key)</t>
  </si>
  <si>
    <t>Code</t>
  </si>
  <si>
    <t>Description</t>
  </si>
  <si>
    <t>Not applicable</t>
  </si>
  <si>
    <t>Applicable</t>
  </si>
  <si>
    <t>Rate is applicable</t>
  </si>
  <si>
    <t>Bill rate matrix (BRM) code</t>
  </si>
  <si>
    <r>
      <t>CC&amp;B reference code to BRM</t>
    </r>
    <r>
      <rPr>
        <b/>
        <sz val="8"/>
        <color theme="1" tint="0.249977111117893"/>
        <rFont val="Calibri"/>
        <family val="2"/>
      </rPr>
      <t xml:space="preserve"> 
(showing the first voltage code)</t>
    </r>
  </si>
  <si>
    <t>Tariff name</t>
  </si>
  <si>
    <t>Municipal / non-municipal</t>
  </si>
  <si>
    <r>
      <t>Applicability</t>
    </r>
    <r>
      <rPr>
        <b/>
        <i/>
        <sz val="11"/>
        <color theme="1" tint="0.249977111117893"/>
        <rFont val="Calibri"/>
        <family val="2"/>
      </rPr>
      <t xml:space="preserve"> 
</t>
    </r>
    <r>
      <rPr>
        <i/>
        <sz val="11"/>
        <color theme="1" tint="0.249977111117893"/>
        <rFont val="Calibri"/>
        <family val="2"/>
      </rPr>
      <t>(customers or transaction)</t>
    </r>
  </si>
  <si>
    <r>
      <t xml:space="preserve">Reference tariff 
</t>
    </r>
    <r>
      <rPr>
        <i/>
        <sz val="11"/>
        <color theme="1" tint="0.249977111117893"/>
        <rFont val="Calibri"/>
        <family val="2"/>
      </rPr>
      <t>(rates are the same)</t>
    </r>
  </si>
  <si>
    <t>AdminS</t>
  </si>
  <si>
    <t>AdminM</t>
  </si>
  <si>
    <t>AdminL</t>
  </si>
  <si>
    <t>AdminVL</t>
  </si>
  <si>
    <t>AdminK</t>
  </si>
  <si>
    <t>ServiceS</t>
  </si>
  <si>
    <t>ServiceM</t>
  </si>
  <si>
    <t>ServiceL</t>
  </si>
  <si>
    <t>ServiceVL</t>
  </si>
  <si>
    <t>ServiceK</t>
  </si>
  <si>
    <t>kWhHP</t>
  </si>
  <si>
    <t>kWhHS</t>
  </si>
  <si>
    <t>kWhHO</t>
  </si>
  <si>
    <t>kWhLP</t>
  </si>
  <si>
    <t>kWhLS</t>
  </si>
  <si>
    <t>kWhLO</t>
  </si>
  <si>
    <t>DxNDC Energy</t>
  </si>
  <si>
    <t>Reliability</t>
  </si>
  <si>
    <t>Service Energy</t>
  </si>
  <si>
    <t>kvarh</t>
  </si>
  <si>
    <t>Enviro Levy</t>
  </si>
  <si>
    <t>Tx NAC</t>
  </si>
  <si>
    <t>Dx NAC</t>
  </si>
  <si>
    <t>Dx NDC</t>
  </si>
  <si>
    <t>NAC POD</t>
  </si>
  <si>
    <t>EDC H</t>
  </si>
  <si>
    <t>EDC L</t>
  </si>
  <si>
    <t>Days</t>
  </si>
  <si>
    <t>kWhRBlock1</t>
  </si>
  <si>
    <t>kWhRBlock2</t>
  </si>
  <si>
    <t>kWhRBlock3</t>
  </si>
  <si>
    <t>kWhRBlock4</t>
  </si>
  <si>
    <t>SubRuralNetwork</t>
  </si>
  <si>
    <t>SubUrbLowVolt</t>
  </si>
  <si>
    <t>SubElecNetwork</t>
  </si>
  <si>
    <t>SubAfford</t>
  </si>
  <si>
    <t>NAC</t>
  </si>
  <si>
    <t>ERS</t>
  </si>
  <si>
    <t>Maint charge</t>
  </si>
  <si>
    <t>Energy charge
R/100W/mth</t>
  </si>
  <si>
    <t>Dx NAC for Generators</t>
  </si>
  <si>
    <t>Gen Tx Reliab</t>
  </si>
  <si>
    <t>Tx NAC for Generators</t>
  </si>
  <si>
    <t>Gen Dx Reliability</t>
  </si>
  <si>
    <t>GU01</t>
  </si>
  <si>
    <t>GU01N</t>
  </si>
  <si>
    <t>Eskom urban HV &amp; MV customers consuming and exporting energy</t>
  </si>
  <si>
    <r>
      <t>Megaflex,</t>
    </r>
    <r>
      <rPr>
        <sz val="10"/>
        <color rgb="FFFF0000"/>
        <rFont val="Calibri"/>
        <family val="2"/>
      </rPr>
      <t xml:space="preserve"> WEPS excluding losses </t>
    </r>
    <r>
      <rPr>
        <sz val="10"/>
        <color indexed="18"/>
        <rFont val="Calibri"/>
        <family val="2"/>
      </rPr>
      <t xml:space="preserve">and </t>
    </r>
    <r>
      <rPr>
        <sz val="10"/>
        <color rgb="FFFF0000"/>
        <rFont val="Calibri"/>
        <family val="2"/>
      </rPr>
      <t>Gen-TUOS and Gen-DUOS urban</t>
    </r>
  </si>
  <si>
    <t>GR01</t>
  </si>
  <si>
    <t>GR01N</t>
  </si>
  <si>
    <r>
      <t xml:space="preserve">Eskom rural </t>
    </r>
    <r>
      <rPr>
        <strike/>
        <sz val="10"/>
        <color rgb="FFFF0000"/>
        <rFont val="Calibri"/>
        <family val="2"/>
      </rPr>
      <t>HV &amp;</t>
    </r>
    <r>
      <rPr>
        <sz val="10"/>
        <color indexed="18"/>
        <rFont val="Calibri"/>
        <family val="2"/>
      </rPr>
      <t xml:space="preserve"> MV customers consuming and exporting energy</t>
    </r>
  </si>
  <si>
    <r>
      <t xml:space="preserve">Ruraflex </t>
    </r>
    <r>
      <rPr>
        <sz val="10"/>
        <color rgb="FFFF0000"/>
        <rFont val="Calibri"/>
        <family val="2"/>
      </rPr>
      <t>and Gen DUOS rural</t>
    </r>
  </si>
  <si>
    <t>NLWheelAdj04</t>
  </si>
  <si>
    <t>NLWheelAdj04N</t>
  </si>
  <si>
    <t>Gen-wheeling</t>
  </si>
  <si>
    <t>Customers receiving energy from a non-Eskom generator located at a  different area from customer's plant</t>
  </si>
  <si>
    <r>
      <t xml:space="preserve">WEPS </t>
    </r>
    <r>
      <rPr>
        <sz val="10"/>
        <color rgb="FFFF0000"/>
        <rFont val="Calibri"/>
        <family val="2"/>
      </rPr>
      <t>non-Munic</t>
    </r>
  </si>
  <si>
    <t>NLPurchAdj04</t>
  </si>
  <si>
    <t>NLPurchAdj04N</t>
  </si>
  <si>
    <t>Generator selling energy to Eskom but energy does not come into Eskom's network but used by customer on site</t>
  </si>
  <si>
    <t>NLWheelAdjR04</t>
  </si>
  <si>
    <t>Gen-wheeling rural</t>
  </si>
  <si>
    <t>NLPurchAdjR04</t>
  </si>
  <si>
    <t>Gen-purchase rural</t>
  </si>
  <si>
    <t>NLWheelAdj04Y</t>
  </si>
  <si>
    <t>Customers receiving energy from a non-Eskom generator located at a  different area from customer's plant thorough Municipality network</t>
  </si>
  <si>
    <t>WEPS munic</t>
  </si>
  <si>
    <t>NLPurchAdj04Y</t>
  </si>
  <si>
    <t>Generator in Munic area selling energy to Eskom but energy does not come into Eskom's network but used by Municipality</t>
  </si>
  <si>
    <t>NLUrbOffset01</t>
  </si>
  <si>
    <t>NLUrbOffset01N</t>
  </si>
  <si>
    <t>Gen-offset urban</t>
  </si>
  <si>
    <t>Customer with own generator on site, but at times exports energy to Eskom network</t>
  </si>
  <si>
    <t>NLRurOffset01</t>
  </si>
  <si>
    <t>NLRurOffset01N</t>
  </si>
  <si>
    <t>Gen-offset rural</t>
  </si>
  <si>
    <t>NEGenDUoSU01</t>
  </si>
  <si>
    <r>
      <t xml:space="preserve">Non-Eskom urban generators  </t>
    </r>
    <r>
      <rPr>
        <sz val="10"/>
        <color rgb="FFFF0000"/>
        <rFont val="Calibri"/>
        <family val="2"/>
      </rPr>
      <t xml:space="preserve">for </t>
    </r>
    <r>
      <rPr>
        <sz val="10"/>
        <color indexed="18"/>
        <rFont val="Calibri"/>
        <family val="2"/>
      </rPr>
      <t>distribution use of system charges</t>
    </r>
  </si>
  <si>
    <r>
      <t>WEPS</t>
    </r>
    <r>
      <rPr>
        <sz val="10"/>
        <color rgb="FFFF0000"/>
        <rFont val="Calibri"/>
        <family val="2"/>
      </rPr>
      <t>, UOS urban for Dx</t>
    </r>
  </si>
  <si>
    <t>NEGenDUoSR01</t>
  </si>
  <si>
    <r>
      <t xml:space="preserve">Non-Eskom rural generators </t>
    </r>
    <r>
      <rPr>
        <sz val="10"/>
        <color rgb="FFFF0000"/>
        <rFont val="Calibri"/>
        <family val="2"/>
      </rPr>
      <t>for</t>
    </r>
    <r>
      <rPr>
        <sz val="10"/>
        <color indexed="18"/>
        <rFont val="Calibri"/>
        <family val="2"/>
      </rPr>
      <t xml:space="preserve"> distribution use of system charges</t>
    </r>
  </si>
  <si>
    <r>
      <t>WEPS</t>
    </r>
    <r>
      <rPr>
        <sz val="10"/>
        <color rgb="FFFF0000"/>
        <rFont val="Calibri"/>
        <family val="2"/>
      </rPr>
      <t>, UOS rural for Dx</t>
    </r>
  </si>
  <si>
    <t>GenTUoSCape4</t>
  </si>
  <si>
    <t>Gen-TUOS</t>
  </si>
  <si>
    <r>
      <t xml:space="preserve">Cape, </t>
    </r>
    <r>
      <rPr>
        <sz val="10"/>
        <color rgb="FFFF0000"/>
        <rFont val="Calibri"/>
        <family val="2"/>
      </rPr>
      <t>Non-Eskom  generators  for Transmission use of system charges</t>
    </r>
  </si>
  <si>
    <r>
      <t>WEPS</t>
    </r>
    <r>
      <rPr>
        <sz val="10"/>
        <color rgb="FFFF0000"/>
        <rFont val="Calibri"/>
        <family val="2"/>
      </rPr>
      <t xml:space="preserve">, TUOS </t>
    </r>
  </si>
  <si>
    <t>GenTUoSKaroo4</t>
  </si>
  <si>
    <r>
      <t>Karoo</t>
    </r>
    <r>
      <rPr>
        <sz val="10"/>
        <color rgb="FFFF0000"/>
        <rFont val="Calibri"/>
        <family val="2"/>
      </rPr>
      <t>, Non-Eskom  generators  for Transmission use of system charges</t>
    </r>
  </si>
  <si>
    <t>GenTUoSKwazulu-Natal4</t>
  </si>
  <si>
    <r>
      <t>Kwazulu-Natal</t>
    </r>
    <r>
      <rPr>
        <sz val="10"/>
        <color rgb="FFFF0000"/>
        <rFont val="Calibri"/>
        <family val="2"/>
      </rPr>
      <t>, Non-Eskom  generators  for Transmission use of system charges</t>
    </r>
  </si>
  <si>
    <t>GenTUoSVaal4</t>
  </si>
  <si>
    <r>
      <t>Vaal</t>
    </r>
    <r>
      <rPr>
        <sz val="10"/>
        <color rgb="FFFF0000"/>
        <rFont val="Calibri"/>
        <family val="2"/>
      </rPr>
      <t>, Non-Eskom  generators  for Transmission use of system charges</t>
    </r>
  </si>
  <si>
    <t>GenTUoSWaterburg4</t>
  </si>
  <si>
    <r>
      <t>Waterburg</t>
    </r>
    <r>
      <rPr>
        <sz val="10"/>
        <color rgb="FFFF0000"/>
        <rFont val="Calibri"/>
        <family val="2"/>
      </rPr>
      <t>, Non-Eskom  generators  for Transmission use of system charges</t>
    </r>
  </si>
  <si>
    <t>GenTUoSMpumalanga4</t>
  </si>
  <si>
    <r>
      <t>Mpumalanga</t>
    </r>
    <r>
      <rPr>
        <sz val="10"/>
        <color rgb="FFFF0000"/>
        <rFont val="Calibri"/>
        <family val="2"/>
      </rPr>
      <t>, Non-Eskom  generators  for Transmission use of system charges</t>
    </r>
  </si>
  <si>
    <t>TUOS  &gt; 132kV04</t>
  </si>
  <si>
    <t>TUOS  &gt; 132kV</t>
  </si>
  <si>
    <t>Eskom loads at &gt;132kV  transmission use of system charges</t>
  </si>
  <si>
    <t>Tariff rate</t>
  </si>
  <si>
    <t>Source</t>
  </si>
  <si>
    <t>Gen-wheeling non Munic urban</t>
  </si>
  <si>
    <t xml:space="preserve">Energy:                         </t>
  </si>
  <si>
    <t xml:space="preserve">Affordability subsidy:     </t>
  </si>
  <si>
    <t xml:space="preserve">Admin charge:               </t>
  </si>
  <si>
    <t xml:space="preserve">Other components:        </t>
  </si>
  <si>
    <t>Gen-wheeling non Munic rural</t>
  </si>
  <si>
    <t>same as WEPS</t>
  </si>
  <si>
    <t>not applicable</t>
  </si>
  <si>
    <t>same as Ruraflex</t>
  </si>
  <si>
    <t xml:space="preserve">Energy (Local):                         </t>
  </si>
  <si>
    <t>same as WEPS (local)</t>
  </si>
  <si>
    <t>Gen-purchase- urban</t>
  </si>
  <si>
    <t>Gen-purchase-rural</t>
  </si>
  <si>
    <t>same as WEPS (Local)</t>
  </si>
  <si>
    <t>Excess Network capacity charge[R/kW/m]</t>
  </si>
  <si>
    <t>Excess MEC- Transmission connected generators</t>
  </si>
  <si>
    <t>Excess MEC- Distribution connected Generators</t>
  </si>
  <si>
    <t>Network demand charge 
[R/kVA/m]</t>
  </si>
  <si>
    <t>Energy demand charge [R/kVA/m]</t>
  </si>
  <si>
    <t>Active energy charge [c/kWh]</t>
  </si>
  <si>
    <t>Transmission network charges [R/kVA/m]</t>
  </si>
  <si>
    <t>Electrification and rural network subsidy charge  [c/kWh]</t>
  </si>
  <si>
    <t>Active energy charge excluding losses and enviromental levy   [c/kWh]</t>
  </si>
  <si>
    <t>Reactive energy charge  [c/kVArh]</t>
  </si>
  <si>
    <t>Network charge
[R/kW]</t>
  </si>
  <si>
    <t>Distribution network charges for loads</t>
  </si>
  <si>
    <t>Urban low voltage subsidy charge [R/kVA/m]</t>
  </si>
  <si>
    <t>Applicable to loads</t>
  </si>
  <si>
    <t>Reactive energy charge  [c/kVArh] (loads)</t>
  </si>
  <si>
    <t>Ancillary service charge for loads and generators</t>
  </si>
  <si>
    <t xml:space="preserve">Transmission network charges for generators </t>
  </si>
  <si>
    <t>Active energy charge for loads [c/kWh]</t>
  </si>
  <si>
    <t>Distribution network charges for generators*</t>
  </si>
  <si>
    <t>Losses charge for generators</t>
  </si>
  <si>
    <t>Transmission = (Energy produced x WEPS rate excluding losses) x (Transmission loss factor-1/Transmission loss factor) in each TOU period</t>
  </si>
  <si>
    <t>Distribution = - ((Energy produced x WEPS rate excluding losses) x (Distribution loss factor x Transmission loss factor-1)) in each TOU period</t>
  </si>
  <si>
    <t>* The Distribution network charge will be rebated by the Losses charge, but not beyond extintion</t>
  </si>
  <si>
    <t>Energy charge [c/kWh]</t>
  </si>
  <si>
    <t>Network demand charge 
 [c/kWh]</t>
  </si>
  <si>
    <t>Service and administration charge  
[R/POD/day]</t>
  </si>
  <si>
    <t>Ancillary service charge 
[c/kWh]</t>
  </si>
  <si>
    <t>Public Lighting - Urban Fixed</t>
  </si>
  <si>
    <t>Energy charge [R/100W/month]</t>
  </si>
  <si>
    <t>Fixed charge [R/POD/day]</t>
  </si>
  <si>
    <t xml:space="preserve">Homepower Bulk  
</t>
  </si>
  <si>
    <t>Energy charge
[c/kWh]</t>
  </si>
  <si>
    <t>Energy demand charges [R/kVA/m]</t>
  </si>
  <si>
    <t>Service charge  
[R/account/day]</t>
  </si>
  <si>
    <t>Administration charge  [R/POD/day]</t>
  </si>
  <si>
    <t>Network demand charge [c/kWh]  in all time-of-use periods</t>
  </si>
  <si>
    <t>Service charge  [R/account/day]</t>
  </si>
  <si>
    <t xml:space="preserve">Network demand charge [c/kWh] for loads  in all time-of-use periods
</t>
  </si>
  <si>
    <t>Network demand charge [c/kWh]</t>
  </si>
  <si>
    <t>Service charge  
[R/POD/day]</t>
  </si>
  <si>
    <t>Landrate Dx*</t>
  </si>
  <si>
    <t>*R/day fixed charge inclusive of the following charges; energy, anciallary service, network demand, betwork capacity and service charge.</t>
  </si>
  <si>
    <t>Service charge  [R/POD/day]</t>
  </si>
  <si>
    <t>Urban</t>
  </si>
  <si>
    <t>Ave c/kWh</t>
  </si>
  <si>
    <t>Column Labels</t>
  </si>
  <si>
    <t>Row Labels</t>
  </si>
  <si>
    <t>Grand Total</t>
  </si>
  <si>
    <t>Rural pivot(excluding landrate)</t>
  </si>
  <si>
    <t>Landrate</t>
  </si>
  <si>
    <t>Landlight 20A</t>
  </si>
  <si>
    <t>Distribution connected generators</t>
  </si>
  <si>
    <t>Transmission connected generators</t>
  </si>
  <si>
    <t>Formula</t>
  </si>
  <si>
    <t>Transmission loss factors for Distribution connected</t>
  </si>
  <si>
    <t>Generator loss factor</t>
  </si>
  <si>
    <t>Landlight 60A</t>
  </si>
  <si>
    <t>Lt60</t>
  </si>
  <si>
    <t>Excess NCC charges</t>
  </si>
  <si>
    <t>TUoS network charge for Transmission connected loads</t>
  </si>
  <si>
    <t>TUoS ancillary service charge for Transmission connected loads and generators</t>
  </si>
  <si>
    <r>
      <t>DUoS ancillary service charge Rural</t>
    </r>
    <r>
      <rPr>
        <b/>
        <vertAlign val="subscript"/>
        <sz val="16"/>
        <rFont val="Arial"/>
        <family val="2"/>
      </rPr>
      <t>p</t>
    </r>
  </si>
  <si>
    <t>DUoS network charges for generators</t>
  </si>
  <si>
    <t>DUoS electrification and rural network subsidy charge [c/kWh]</t>
  </si>
  <si>
    <t>Electrification and rural network subsidy charge [c/kWh]</t>
  </si>
  <si>
    <r>
      <t>DUoS service and administration charges (rural</t>
    </r>
    <r>
      <rPr>
        <b/>
        <vertAlign val="subscript"/>
        <sz val="16"/>
        <rFont val="Arial"/>
        <family val="2"/>
      </rPr>
      <t>p</t>
    </r>
    <r>
      <rPr>
        <b/>
        <sz val="16"/>
        <rFont val="Arial"/>
        <family val="2"/>
      </rPr>
      <t>)</t>
    </r>
  </si>
  <si>
    <r>
      <t>DUoS service and administration charges (urban</t>
    </r>
    <r>
      <rPr>
        <b/>
        <vertAlign val="subscript"/>
        <sz val="16"/>
        <rFont val="Arial"/>
        <family val="2"/>
      </rPr>
      <t>p</t>
    </r>
    <r>
      <rPr>
        <b/>
        <sz val="16"/>
        <rFont val="Arial"/>
        <family val="2"/>
      </rPr>
      <t xml:space="preserve"> )</t>
    </r>
  </si>
  <si>
    <r>
      <t>DUoS network charges rural</t>
    </r>
    <r>
      <rPr>
        <b/>
        <vertAlign val="subscript"/>
        <sz val="16"/>
        <rFont val="Arial"/>
        <family val="2"/>
      </rPr>
      <t>p</t>
    </r>
    <r>
      <rPr>
        <b/>
        <sz val="16"/>
        <rFont val="Arial"/>
        <family val="2"/>
      </rPr>
      <t xml:space="preserve"> loads</t>
    </r>
  </si>
  <si>
    <r>
      <t>DUoS network charges for urban</t>
    </r>
    <r>
      <rPr>
        <b/>
        <vertAlign val="subscript"/>
        <sz val="16"/>
        <rFont val="Arial"/>
        <family val="2"/>
      </rPr>
      <t>p</t>
    </r>
    <r>
      <rPr>
        <b/>
        <sz val="16"/>
        <rFont val="Arial"/>
        <family val="2"/>
      </rPr>
      <t xml:space="preserve"> loads</t>
    </r>
  </si>
  <si>
    <t xml:space="preserve">Public Lighting - Urban Fixed </t>
  </si>
  <si>
    <t>Megaflex Gen</t>
  </si>
  <si>
    <t>Ruraflex Gen</t>
  </si>
  <si>
    <t>Gen-offset tariff</t>
  </si>
  <si>
    <t>Gen-wheeling tariff</t>
  </si>
  <si>
    <t>Gen-purchase tariff</t>
  </si>
  <si>
    <t>Distance from Johannesburg</t>
  </si>
  <si>
    <r>
      <t xml:space="preserve">Urban - Excess NCC
</t>
    </r>
    <r>
      <rPr>
        <b/>
        <i/>
        <sz val="20"/>
        <color theme="1"/>
        <rFont val="Arial"/>
        <family val="2"/>
      </rPr>
      <t>Megaflex/Megaflex Gen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</si>
  <si>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Miniflex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</si>
  <si>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 xml:space="preserve">Rural - Excess NCC
</t>
    </r>
    <r>
      <rPr>
        <b/>
        <i/>
        <sz val="20"/>
        <color theme="1"/>
        <rFont val="Arial"/>
        <family val="2"/>
      </rPr>
      <t>Nightsave Rural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</si>
  <si>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 xml:space="preserve">Rural - Excess NCC
</t>
    </r>
    <r>
      <rPr>
        <b/>
        <i/>
        <sz val="20"/>
        <color theme="1"/>
        <rFont val="Arial"/>
        <family val="2"/>
      </rPr>
      <t>Ruraflex/Ruraflex Gen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</si>
  <si>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Nightsave Urban Large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</si>
  <si>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Miniflex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</si>
  <si>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Urban - Excess NCC
</t>
    </r>
    <r>
      <rPr>
        <b/>
        <i/>
        <sz val="20"/>
        <color theme="1"/>
        <rFont val="Arial"/>
        <family val="2"/>
      </rPr>
      <t>Nightsave Urban Small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</si>
  <si>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Rural - Excess NCC
</t>
    </r>
    <r>
      <rPr>
        <b/>
        <i/>
        <sz val="20"/>
        <color theme="1"/>
        <rFont val="Arial"/>
        <family val="2"/>
      </rPr>
      <t>Nightsave Rural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</si>
  <si>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 xml:space="preserve">Rural - Excess NCC
</t>
    </r>
    <r>
      <rPr>
        <b/>
        <i/>
        <sz val="20"/>
        <color theme="1"/>
        <rFont val="Arial"/>
        <family val="2"/>
      </rPr>
      <t>Ruraflex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</si>
  <si>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>DUoS ancillary service charge Urban</t>
    </r>
    <r>
      <rPr>
        <b/>
        <vertAlign val="subscript"/>
        <sz val="16"/>
        <rFont val="Arial"/>
        <family val="2"/>
      </rPr>
      <t>p</t>
    </r>
  </si>
  <si>
    <r>
      <t xml:space="preserve">High demand season 
</t>
    </r>
    <r>
      <rPr>
        <sz val="18"/>
        <rFont val="Arial"/>
        <family val="2"/>
      </rPr>
      <t>[Jun - Aug]</t>
    </r>
  </si>
  <si>
    <r>
      <t xml:space="preserve">Low demand season 
</t>
    </r>
    <r>
      <rPr>
        <sz val="18"/>
        <rFont val="Arial"/>
        <family val="2"/>
      </rPr>
      <t>[Sep - May]</t>
    </r>
  </si>
  <si>
    <r>
      <t>Urban low voltage subsidy charge</t>
    </r>
    <r>
      <rPr>
        <sz val="18"/>
        <rFont val="Arial"/>
        <family val="2"/>
      </rPr>
      <t xml:space="preserve"> </t>
    </r>
    <r>
      <rPr>
        <b/>
        <sz val="18"/>
        <rFont val="Arial"/>
        <family val="2"/>
      </rPr>
      <t>[R/kVA/m]</t>
    </r>
  </si>
  <si>
    <r>
      <t>Service charge</t>
    </r>
    <r>
      <rPr>
        <sz val="18"/>
        <rFont val="Arial Narrow"/>
        <family val="2"/>
      </rPr>
      <t xml:space="preserve">  </t>
    </r>
    <r>
      <rPr>
        <b/>
        <sz val="18"/>
        <rFont val="Arial"/>
        <family val="2"/>
      </rPr>
      <t>[R/account/day]</t>
    </r>
  </si>
  <si>
    <r>
      <t>Administration charge</t>
    </r>
    <r>
      <rPr>
        <sz val="18"/>
        <rFont val="Arial"/>
        <family val="2"/>
      </rPr>
      <t xml:space="preserve">  </t>
    </r>
    <r>
      <rPr>
        <b/>
        <sz val="18"/>
        <rFont val="Arial"/>
        <family val="2"/>
      </rPr>
      <t>[R/POD/day]</t>
    </r>
  </si>
  <si>
    <r>
      <t>Affordability subsidy charge</t>
    </r>
    <r>
      <rPr>
        <sz val="18"/>
        <rFont val="Arial"/>
        <family val="2"/>
      </rPr>
      <t xml:space="preserve"> </t>
    </r>
    <r>
      <rPr>
        <b/>
        <sz val="18"/>
        <rFont val="Arial"/>
        <family val="2"/>
      </rPr>
      <t xml:space="preserve">[c/kWh] </t>
    </r>
    <r>
      <rPr>
        <sz val="18"/>
        <rFont val="Arial"/>
        <family val="2"/>
      </rPr>
      <t xml:space="preserve">
Only payable by non-local authority tariffs</t>
    </r>
  </si>
  <si>
    <r>
      <t xml:space="preserve">Nightsave Urban </t>
    </r>
    <r>
      <rPr>
        <b/>
        <i/>
        <sz val="36"/>
        <color rgb="FF000000"/>
        <rFont val="Arial"/>
        <family val="2"/>
      </rPr>
      <t>Large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1F4E79"/>
        <rFont val="Arial"/>
        <family val="2"/>
      </rPr>
      <t>– Non-local Authority</t>
    </r>
  </si>
  <si>
    <r>
      <t xml:space="preserve">Nightsave Urban </t>
    </r>
    <r>
      <rPr>
        <b/>
        <i/>
        <sz val="36"/>
        <color rgb="FF000000"/>
        <rFont val="Arial"/>
        <family val="2"/>
      </rPr>
      <t>Large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1F4E79"/>
        <rFont val="Arial"/>
        <family val="2"/>
      </rPr>
      <t>– Local Authority</t>
    </r>
  </si>
  <si>
    <r>
      <t xml:space="preserve">Electrification and rural network subsidy charge </t>
    </r>
    <r>
      <rPr>
        <sz val="18"/>
        <rFont val="Arial Narrow"/>
        <family val="2"/>
      </rPr>
      <t xml:space="preserve"> </t>
    </r>
    <r>
      <rPr>
        <b/>
        <sz val="18"/>
        <rFont val="Arial"/>
        <family val="2"/>
      </rPr>
      <t>[c/kWh]</t>
    </r>
  </si>
  <si>
    <r>
      <t xml:space="preserve">High demand season </t>
    </r>
    <r>
      <rPr>
        <sz val="18"/>
        <rFont val="Arial"/>
        <family val="2"/>
      </rPr>
      <t>[Jun - Aug]</t>
    </r>
  </si>
  <si>
    <r>
      <t xml:space="preserve">Low demand season </t>
    </r>
    <r>
      <rPr>
        <sz val="18"/>
        <rFont val="Arial"/>
        <family val="2"/>
      </rPr>
      <t>[Sep - May]</t>
    </r>
  </si>
  <si>
    <r>
      <t xml:space="preserve">Reactive energy charge  </t>
    </r>
    <r>
      <rPr>
        <sz val="18"/>
        <rFont val="Arial"/>
        <family val="2"/>
      </rPr>
      <t>[c/kVArh]</t>
    </r>
  </si>
  <si>
    <r>
      <t xml:space="preserve">Network demand charge [c/kWh]        
     </t>
    </r>
    <r>
      <rPr>
        <sz val="18"/>
        <rFont val="Arial"/>
        <family val="2"/>
      </rPr>
      <t>[Peak &amp; Standard]</t>
    </r>
  </si>
  <si>
    <r>
      <rPr>
        <b/>
        <sz val="34"/>
        <rFont val="Arial"/>
        <family val="2"/>
      </rPr>
      <t>Homepower -</t>
    </r>
    <r>
      <rPr>
        <b/>
        <sz val="34"/>
        <color indexed="9"/>
        <rFont val="Arial"/>
        <family val="2"/>
      </rPr>
      <t xml:space="preserve"> </t>
    </r>
    <r>
      <rPr>
        <b/>
        <sz val="34"/>
        <color theme="4" tint="-0.249977111117893"/>
        <rFont val="Arial"/>
        <family val="2"/>
      </rPr>
      <t>Local Authority</t>
    </r>
  </si>
  <si>
    <r>
      <t xml:space="preserve">Ruraflex - </t>
    </r>
    <r>
      <rPr>
        <b/>
        <sz val="36"/>
        <color theme="4" tint="-0.249977111117893"/>
        <rFont val="Arial"/>
        <family val="2"/>
      </rPr>
      <t>Local Authority</t>
    </r>
  </si>
  <si>
    <r>
      <t xml:space="preserve">Active energy charge </t>
    </r>
    <r>
      <rPr>
        <sz val="18"/>
        <rFont val="Arial Narrow"/>
        <family val="2"/>
      </rPr>
      <t>[c/kWh]</t>
    </r>
  </si>
  <si>
    <r>
      <t xml:space="preserve">High demand season </t>
    </r>
    <r>
      <rPr>
        <sz val="18"/>
        <rFont val="Arial Narrow"/>
        <family val="2"/>
      </rPr>
      <t>[Jun - Aug]</t>
    </r>
  </si>
  <si>
    <r>
      <t xml:space="preserve">Low demand season </t>
    </r>
    <r>
      <rPr>
        <sz val="18"/>
        <rFont val="Arial Narrow"/>
        <family val="2"/>
      </rPr>
      <t>[Sep - May]</t>
    </r>
  </si>
  <si>
    <r>
      <rPr>
        <b/>
        <sz val="34"/>
        <rFont val="Arial"/>
        <family val="2"/>
      </rPr>
      <t xml:space="preserve">Landrate - </t>
    </r>
    <r>
      <rPr>
        <b/>
        <sz val="34"/>
        <color theme="4" tint="-0.249977111117893"/>
        <rFont val="Arial"/>
        <family val="2"/>
      </rPr>
      <t>Local Authority</t>
    </r>
  </si>
  <si>
    <r>
      <t xml:space="preserve">Urban - Excess NCC
</t>
    </r>
    <r>
      <rPr>
        <b/>
        <i/>
        <sz val="20"/>
        <color theme="1"/>
        <rFont val="Arial"/>
        <family val="2"/>
      </rPr>
      <t>WEPS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</si>
  <si>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r>
      <t>Excess NCC</t>
    </r>
    <r>
      <rPr>
        <sz val="18"/>
        <rFont val="Arial"/>
        <family val="2"/>
      </rPr>
      <t>[R/kVA/m]</t>
    </r>
  </si>
  <si>
    <r>
      <t xml:space="preserve">Urban - Excess NCC
</t>
    </r>
    <r>
      <rPr>
        <b/>
        <i/>
        <sz val="20"/>
        <color theme="1"/>
        <rFont val="Arial"/>
        <family val="2"/>
      </rPr>
      <t>WEPS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</si>
  <si>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>Low demand season</t>
    </r>
    <r>
      <rPr>
        <sz val="18"/>
        <rFont val="Arial"/>
        <family val="2"/>
      </rPr>
      <t xml:space="preserve"> [Sep - May]</t>
    </r>
  </si>
  <si>
    <r>
      <t xml:space="preserve">Reactive energy charge  </t>
    </r>
    <r>
      <rPr>
        <sz val="18"/>
        <rFont val="Arial Narrow"/>
        <family val="2"/>
      </rPr>
      <t>[c/kVArh]</t>
    </r>
  </si>
  <si>
    <r>
      <t xml:space="preserve">Active energy charge excluding losses and enviromental levy  </t>
    </r>
    <r>
      <rPr>
        <sz val="18"/>
        <color theme="0"/>
        <rFont val="Arial Narrow"/>
        <family val="2"/>
      </rPr>
      <t xml:space="preserve"> </t>
    </r>
    <r>
      <rPr>
        <b/>
        <sz val="18"/>
        <color theme="1" tint="0.249977111117893"/>
        <rFont val="Arial"/>
        <family val="2"/>
      </rPr>
      <t>[c/kWh]</t>
    </r>
  </si>
  <si>
    <r>
      <t xml:space="preserve">Nightsave Urban </t>
    </r>
    <r>
      <rPr>
        <b/>
        <i/>
        <sz val="36"/>
        <color rgb="FF000000"/>
        <rFont val="Arial"/>
        <family val="2"/>
      </rPr>
      <t>Small</t>
    </r>
    <r>
      <rPr>
        <b/>
        <sz val="36"/>
        <color rgb="FF000000"/>
        <rFont val="Arial"/>
        <family val="2"/>
      </rPr>
      <t xml:space="preserve"> </t>
    </r>
    <r>
      <rPr>
        <b/>
        <sz val="36"/>
        <color rgb="FF1F4E79"/>
        <rFont val="Arial"/>
        <family val="2"/>
      </rPr>
      <t>– Local Authority</t>
    </r>
  </si>
  <si>
    <r>
      <t xml:space="preserve">Miniflex - </t>
    </r>
    <r>
      <rPr>
        <b/>
        <sz val="36"/>
        <color theme="4" tint="-0.249977111117893"/>
        <rFont val="Arial"/>
        <family val="2"/>
      </rPr>
      <t>L</t>
    </r>
    <r>
      <rPr>
        <b/>
        <sz val="36"/>
        <color rgb="FF1F4E79"/>
        <rFont val="Arial"/>
        <family val="2"/>
      </rPr>
      <t>ocal Authority</t>
    </r>
  </si>
  <si>
    <r>
      <t>Nightsave Rural -</t>
    </r>
    <r>
      <rPr>
        <b/>
        <sz val="36"/>
        <color rgb="FF1F4E79"/>
        <rFont val="Arial"/>
        <family val="2"/>
      </rPr>
      <t xml:space="preserve"> Local Authority</t>
    </r>
  </si>
  <si>
    <r>
      <rPr>
        <b/>
        <sz val="28"/>
        <color theme="1"/>
        <rFont val="Arial"/>
        <family val="2"/>
      </rPr>
      <t xml:space="preserve"> TUoS</t>
    </r>
    <r>
      <rPr>
        <sz val="14"/>
        <color theme="1"/>
        <rFont val="Arial"/>
        <family val="2"/>
      </rPr>
      <t xml:space="preserve"> (Transmission use of system) charges</t>
    </r>
    <r>
      <rPr>
        <b/>
        <sz val="28"/>
        <color theme="1"/>
        <rFont val="Arial"/>
        <family val="2"/>
      </rPr>
      <t xml:space="preserve">
</t>
    </r>
    <r>
      <rPr>
        <b/>
        <sz val="18"/>
        <color theme="1"/>
        <rFont val="Arial"/>
        <family val="2"/>
      </rPr>
      <t>(&gt; 132 KV or direct Transmission connected) network charge for loads</t>
    </r>
  </si>
  <si>
    <r>
      <rPr>
        <b/>
        <sz val="28"/>
        <color theme="1"/>
        <rFont val="Arial"/>
        <family val="2"/>
      </rPr>
      <t xml:space="preserve">DUoS </t>
    </r>
    <r>
      <rPr>
        <sz val="14"/>
        <color theme="1"/>
        <rFont val="Arial"/>
        <family val="2"/>
      </rPr>
      <t>(Distribution use of system) charges</t>
    </r>
  </si>
  <si>
    <t>Non-local authority (NLA)</t>
  </si>
  <si>
    <t>Local Authority (Munic)</t>
  </si>
  <si>
    <t>Network capacity charge [R/POD/day]*</t>
  </si>
  <si>
    <t>Homeflex 1</t>
  </si>
  <si>
    <t>Homeflex 2</t>
  </si>
  <si>
    <t>Homeflex 3</t>
  </si>
  <si>
    <t>Homeflex 4</t>
  </si>
  <si>
    <t>Homeflex</t>
  </si>
  <si>
    <t>Nightsave Large Urban</t>
  </si>
  <si>
    <t>Nightsave Small Urban</t>
  </si>
  <si>
    <t>Mf</t>
  </si>
  <si>
    <t>Mf01Y</t>
  </si>
  <si>
    <t>Mf02Y</t>
  </si>
  <si>
    <t>Mf03Y</t>
  </si>
  <si>
    <t>Mf04Y</t>
  </si>
  <si>
    <t>Mf11Y</t>
  </si>
  <si>
    <t>Mf12Y</t>
  </si>
  <si>
    <t>Mf13Y</t>
  </si>
  <si>
    <t>Mf14Y</t>
  </si>
  <si>
    <t>Mf21Y</t>
  </si>
  <si>
    <t>Mf22Y</t>
  </si>
  <si>
    <t>Mf23Y</t>
  </si>
  <si>
    <t>Mf24Y</t>
  </si>
  <si>
    <t>Mf31Y</t>
  </si>
  <si>
    <t>Mf32Y</t>
  </si>
  <si>
    <t>Mf33Y</t>
  </si>
  <si>
    <t>Mf34Y</t>
  </si>
  <si>
    <t>Municrate 1</t>
  </si>
  <si>
    <t>Municrate 2</t>
  </si>
  <si>
    <t>Municrate 3</t>
  </si>
  <si>
    <t>Municrate 4</t>
  </si>
  <si>
    <t>Mr</t>
  </si>
  <si>
    <t>Mr101Y</t>
  </si>
  <si>
    <t>Mr201Y</t>
  </si>
  <si>
    <t>Mr301Y</t>
  </si>
  <si>
    <t>Mr401Y</t>
  </si>
  <si>
    <r>
      <t xml:space="preserve">Energy charge
</t>
    </r>
    <r>
      <rPr>
        <sz val="16"/>
        <rFont val="Arial"/>
        <family val="2"/>
      </rPr>
      <t>[c/kWh]</t>
    </r>
  </si>
  <si>
    <r>
      <t xml:space="preserve">Ancillary service charge 
[c/kWh]  </t>
    </r>
    <r>
      <rPr>
        <b/>
        <sz val="16"/>
        <rFont val="Arial"/>
        <family val="2"/>
      </rPr>
      <t xml:space="preserve">                      </t>
    </r>
  </si>
  <si>
    <t xml:space="preserve"> VAT incl  </t>
  </si>
  <si>
    <t>VoltOe</t>
  </si>
  <si>
    <t>H101N</t>
  </si>
  <si>
    <t>H201N</t>
  </si>
  <si>
    <t>H301N</t>
  </si>
  <si>
    <t>H401N</t>
  </si>
  <si>
    <t>HB01N</t>
  </si>
  <si>
    <t>MfY</t>
  </si>
  <si>
    <t>Pt01Y</t>
  </si>
  <si>
    <t>Municflex</t>
  </si>
  <si>
    <t>Municrate</t>
  </si>
  <si>
    <r>
      <t xml:space="preserve">Excess NCC
</t>
    </r>
    <r>
      <rPr>
        <b/>
        <i/>
        <sz val="20"/>
        <color theme="1"/>
        <rFont val="Arial"/>
        <family val="2"/>
      </rPr>
      <t>Municflex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[Local authorities]</t>
    </r>
  </si>
  <si>
    <r>
      <t>Service charge</t>
    </r>
    <r>
      <rPr>
        <sz val="18"/>
        <rFont val="Arial Narrow"/>
        <family val="2"/>
      </rPr>
      <t xml:space="preserve">  </t>
    </r>
    <r>
      <rPr>
        <b/>
        <sz val="18"/>
        <rFont val="Arial"/>
        <family val="2"/>
      </rPr>
      <t>[R/POD/day]</t>
    </r>
  </si>
  <si>
    <r>
      <t>Service charge</t>
    </r>
    <r>
      <rPr>
        <sz val="18"/>
        <rFont val="Arial"/>
        <family val="2"/>
      </rPr>
      <t xml:space="preserve">  </t>
    </r>
    <r>
      <rPr>
        <b/>
        <sz val="18"/>
        <rFont val="Arial"/>
        <family val="2"/>
      </rPr>
      <t>[R/POD/day]</t>
    </r>
  </si>
  <si>
    <t>LandrateDx*</t>
  </si>
  <si>
    <t>Generation capacity charge [R/kVA/m]</t>
  </si>
  <si>
    <t>Generation capacity charge
 [R/POD/day]</t>
  </si>
  <si>
    <t>Generation capacity charges [R/kVA/m]</t>
  </si>
  <si>
    <t>Generation capacity charge 
[R/POD/day]</t>
  </si>
  <si>
    <t>Legacy charge [c/kWh]</t>
  </si>
  <si>
    <t>Refer to Gen-offset tables for the credit rate for energy exported</t>
  </si>
  <si>
    <t>*The network capacity charge is based on the Notified Maximum Demand (NMD).</t>
  </si>
  <si>
    <t>HF101N</t>
  </si>
  <si>
    <t>HF201N</t>
  </si>
  <si>
    <t>HF301N</t>
  </si>
  <si>
    <t>HF401N</t>
  </si>
  <si>
    <t>GOHF101N</t>
  </si>
  <si>
    <t>'Service and administration charge [R/POD/day]</t>
  </si>
  <si>
    <t>HB31N</t>
  </si>
  <si>
    <t xml:space="preserve">Gen-wheeling Munic </t>
  </si>
  <si>
    <t>Gen-purchase Munic</t>
  </si>
  <si>
    <t>WEPS energy rate excluding losses(Local) and varibale GCC</t>
  </si>
  <si>
    <t>Ancilliary charge</t>
  </si>
  <si>
    <t>Lt20</t>
  </si>
  <si>
    <r>
      <t xml:space="preserve">Service charge
</t>
    </r>
    <r>
      <rPr>
        <sz val="16"/>
        <rFont val="Arial"/>
        <family val="2"/>
      </rPr>
      <t>[R/POD/day]</t>
    </r>
  </si>
  <si>
    <t>NLUrbOffset02N</t>
  </si>
  <si>
    <t>NLUrbOffset03N</t>
  </si>
  <si>
    <t>NLUrbOffset04N</t>
  </si>
  <si>
    <t>NLUrbOffset11N</t>
  </si>
  <si>
    <t>NLUrbOffset12N</t>
  </si>
  <si>
    <t>NLUrbOffset13N</t>
  </si>
  <si>
    <t>NLUrbOffset14N</t>
  </si>
  <si>
    <t>NLUrbOffset21N</t>
  </si>
  <si>
    <t>NLUrbOffset22N</t>
  </si>
  <si>
    <t>NLUrbOffset23N</t>
  </si>
  <si>
    <t>NLUrbOffset24N</t>
  </si>
  <si>
    <t>NLUrbOffset31N</t>
  </si>
  <si>
    <t>NLUrbOffset32N</t>
  </si>
  <si>
    <t>NLUrbOffset33N</t>
  </si>
  <si>
    <t>NLUrbOffset34N</t>
  </si>
  <si>
    <t>Gen-Offset Urban  – Non-local Authority</t>
  </si>
  <si>
    <t>NLRurOffset02N</t>
  </si>
  <si>
    <t>NLRurOffset11N</t>
  </si>
  <si>
    <t>NLRurOffset12N</t>
  </si>
  <si>
    <t>NLRurOffset21N</t>
  </si>
  <si>
    <t>NLRurOffset22N</t>
  </si>
  <si>
    <t>NLRurOffset31N</t>
  </si>
  <si>
    <t>NLRurOffset32N</t>
  </si>
  <si>
    <t>Gen-Offset Rural  – Non-local Authority</t>
  </si>
  <si>
    <t>Gen-Offset Homeflex  - Non-local Authority</t>
  </si>
  <si>
    <t>Gen-Offset</t>
  </si>
  <si>
    <r>
      <t xml:space="preserve">Urban - Excess NCC
</t>
    </r>
    <r>
      <rPr>
        <b/>
        <i/>
        <sz val="20"/>
        <color theme="1"/>
        <rFont val="Arial"/>
        <family val="2"/>
      </rPr>
      <t>Nightsave Urban</t>
    </r>
    <r>
      <rPr>
        <b/>
        <sz val="3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>[non local authorities]</t>
    </r>
  </si>
  <si>
    <t xml:space="preserve">Megaflex, Miniflex, Nightsave Urban, Businessrate 
</t>
  </si>
  <si>
    <t>Active energy charge excluding losses and portion of Generation Capacity Charge  [c/kWh]</t>
  </si>
  <si>
    <t>Active energy charge excluding losses and portion of Generation Capacity Charge   [c/kWh]</t>
  </si>
  <si>
    <t>WEPS energy rate excluding losses and portion of Generation Capacity Charge</t>
  </si>
  <si>
    <t xml:space="preserve">WEPS energy rate excluding losses and portion of GCC </t>
  </si>
  <si>
    <t>WEPS energy rate excluding losses and portion of GCC</t>
  </si>
  <si>
    <t>WEPS energy rate excluding losses and portion of GCC (Local)</t>
  </si>
  <si>
    <t xml:space="preserve">Ancillary service charge 
[c/kWh]                        </t>
  </si>
  <si>
    <t>Ancillary service charge for loads and generators [c/kWh]</t>
  </si>
  <si>
    <t>Generation capacity charge 
 [R/kVA/m]</t>
  </si>
  <si>
    <t>WEPS  – Non-local Authority</t>
  </si>
  <si>
    <t>WEPS  – Local Authority</t>
  </si>
  <si>
    <t>Megaflex – Non-local Authority</t>
  </si>
  <si>
    <t>Megaflex Gen - Non-local authority</t>
  </si>
  <si>
    <t>Miniflex - Non-Local Authority</t>
  </si>
  <si>
    <t>Nightsave Urban – Non-local Authority</t>
  </si>
  <si>
    <t>Nightsave Rural - Non-local Authority</t>
  </si>
  <si>
    <t>Ruraflex - Non-local Authority</t>
  </si>
  <si>
    <t>Ruraflex Gen - Non-Local Authority</t>
  </si>
  <si>
    <t>Municflex – Local Authority</t>
  </si>
  <si>
    <t>Municrate - Local Authority</t>
  </si>
  <si>
    <t>Businessrate - Non-local Authority</t>
  </si>
  <si>
    <t>Public Lighting - Non-local Authority</t>
  </si>
  <si>
    <t>Public Lighting - Local Authority</t>
  </si>
  <si>
    <t>Homepower - Non-local Authority</t>
  </si>
  <si>
    <t>Homelight - Non-local Authority</t>
  </si>
  <si>
    <t>Landrate - Non-local Authority</t>
  </si>
  <si>
    <t>Homeflex  - Non-local Authority</t>
  </si>
  <si>
    <t>Excess network capacity charges (NCC)   - Non-Local Authority</t>
  </si>
  <si>
    <t>Excess network capacity charges (NCC)   - Local Authority</t>
  </si>
  <si>
    <r>
      <t xml:space="preserve">
</t>
    </r>
    <r>
      <rPr>
        <b/>
        <sz val="12"/>
        <color theme="0"/>
        <rFont val="Arial Black"/>
        <family val="2"/>
      </rPr>
      <t xml:space="preserve">2026/27 TARIFFS </t>
    </r>
    <r>
      <rPr>
        <b/>
        <sz val="12"/>
        <color theme="0"/>
        <rFont val="Arial"/>
        <family val="2"/>
      </rPr>
      <t xml:space="preserve">
</t>
    </r>
    <r>
      <rPr>
        <b/>
        <sz val="11"/>
        <color theme="0"/>
        <rFont val="Arial"/>
        <family val="2"/>
      </rPr>
      <t xml:space="preserve">1 April 2026 to 31 March 2027 for Non-Local Authority supplies, and
1 July 2026 to 30 June 2027 for Local Authority supplies. </t>
    </r>
  </si>
  <si>
    <r>
      <t xml:space="preserve">Energy charge
</t>
    </r>
    <r>
      <rPr>
        <sz val="16"/>
        <rFont val="Arial"/>
        <family val="2"/>
      </rPr>
      <t>[R/Month]</t>
    </r>
  </si>
  <si>
    <t xml:space="preserve">Ancillary service charge 
[R/Month]                </t>
  </si>
  <si>
    <t>Network demand charge 
[R/Month]</t>
  </si>
  <si>
    <t>Network capacity charge 
[R/Month]</t>
  </si>
  <si>
    <t>Service and administration charge  
[R/Month]</t>
  </si>
  <si>
    <t>Generation capacity charge 
[R/Month]</t>
  </si>
  <si>
    <t>Tariffs applicable for generator use-of-system charges</t>
  </si>
  <si>
    <t>Gen-offset</t>
  </si>
  <si>
    <t>EasyElectricity - Non-local Authority</t>
  </si>
  <si>
    <t>How EasyElectricity packages are calculated</t>
  </si>
  <si>
    <t>EasyElectricity</t>
  </si>
  <si>
    <t>Calculation of the Easy Electricity charges</t>
  </si>
  <si>
    <t>Energy</t>
  </si>
  <si>
    <t>Ancillary</t>
  </si>
  <si>
    <t>Network 
demand</t>
  </si>
  <si>
    <t>Combined (Top up) c/kWh</t>
  </si>
  <si>
    <t>Units in month</t>
  </si>
  <si>
    <r>
      <t>Purchases on variable charges</t>
    </r>
    <r>
      <rPr>
        <i/>
        <sz val="16"/>
        <color theme="0"/>
        <rFont val="Arial"/>
        <family val="2"/>
      </rPr>
      <t xml:space="preserve">
[R/mth]</t>
    </r>
  </si>
  <si>
    <t>VAT Incl.</t>
  </si>
  <si>
    <t xml:space="preserve">Network capacity charge </t>
  </si>
  <si>
    <t xml:space="preserve">Service and administration charge  </t>
  </si>
  <si>
    <t xml:space="preserve">Generation capacity charge </t>
  </si>
  <si>
    <t>Average days in month</t>
  </si>
  <si>
    <r>
      <t xml:space="preserve">Purchases for fixed charges
</t>
    </r>
    <r>
      <rPr>
        <i/>
        <sz val="16"/>
        <color theme="0"/>
        <rFont val="Arial"/>
        <family val="2"/>
      </rPr>
      <t>[R/mth]</t>
    </r>
  </si>
  <si>
    <r>
      <t xml:space="preserve">Purchase total 
</t>
    </r>
    <r>
      <rPr>
        <i/>
        <sz val="16"/>
        <color theme="0"/>
        <rFont val="Arial"/>
        <family val="2"/>
      </rPr>
      <t>[R/mth]</t>
    </r>
  </si>
  <si>
    <r>
      <t xml:space="preserve">EasyElectricity purchase options
</t>
    </r>
    <r>
      <rPr>
        <i/>
        <sz val="14"/>
        <color theme="0"/>
        <rFont val="Arial"/>
        <family val="2"/>
      </rPr>
      <t>Rand/month</t>
    </r>
  </si>
  <si>
    <t>Purchased units/month</t>
  </si>
  <si>
    <r>
      <t xml:space="preserve">Top up 
</t>
    </r>
    <r>
      <rPr>
        <sz val="14"/>
        <color theme="0"/>
        <rFont val="Arial"/>
        <family val="2"/>
      </rPr>
      <t>[c/kWh]</t>
    </r>
  </si>
  <si>
    <t>VAT Excl</t>
  </si>
  <si>
    <t>Combined variable charges</t>
  </si>
  <si>
    <t>Combined fixed charge [R/PoD/day]</t>
  </si>
  <si>
    <t>Combined fixed charges</t>
  </si>
  <si>
    <t>[kWh]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</si>
</sst>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7" formatCode="&quot;R&quot;#,##0.00;\-&quot;R&quot;#,##0.00"/>
    <numFmt numFmtId="8" formatCode="&quot;R&quot;#,##0.00;[Red]\-&quot;R&quot;#,##0.00"/>
    <numFmt numFmtId="164" formatCode="&quot;R&quot;\ #,##0.00;[Red]&quot;R&quot;\ \-#,##0.00"/>
    <numFmt numFmtId="165" formatCode="_ * #,##0.00_ ;_ * \-#,##0.00_ ;_ * &quot;-&quot;??_ ;_ @_ "/>
    <numFmt numFmtId="166" formatCode="&quot;R&quot;#,##0.00_);[Red]\(&quot;R&quot;#,##0.00\)"/>
    <numFmt numFmtId="167" formatCode="_ * #,##0.00_ ;_ * \-#,##0.00_ ;_ * \-??_ ;_ @_ "/>
    <numFmt numFmtId="168" formatCode="_ * #,##0.0000_ ;_ * \-#,##0.0000_ ;_ * \-??_ ;_ @_ "/>
    <numFmt numFmtId="169" formatCode="_ * #,##0_ ;_ * \-#,##0_ ;_ * \-??_ ;_ @_ "/>
    <numFmt numFmtId="170" formatCode="&quot;R &quot;#,##0.00"/>
    <numFmt numFmtId="171" formatCode="&quot;R &quot;#,##0"/>
    <numFmt numFmtId="172" formatCode="0.000%"/>
    <numFmt numFmtId="173" formatCode="&quot;R &quot;#,##0.00;&quot;R -&quot;#,##0.00"/>
    <numFmt numFmtId="174" formatCode="#,##0.0000"/>
    <numFmt numFmtId="175" formatCode="&quot;R&quot;\ #,##0"/>
    <numFmt numFmtId="176" formatCode="&quot;R&quot;\ #,##0.00"/>
    <numFmt numFmtId="177" formatCode="#,##0.00_ ;\-#,##0.00\ "/>
    <numFmt numFmtId="178" formatCode="#,##0.00_ ;[Red]\-#,##0.00\ "/>
    <numFmt numFmtId="179" formatCode="_ &quot;R &quot;* #,##0.00_ ;_ &quot;R &quot;* \-#,##0.00_ ;_ &quot;R &quot;* \-??_ ;_ @_ "/>
    <numFmt numFmtId="180" formatCode="0.0000"/>
    <numFmt numFmtId="181" formatCode="#,##0.000_ ;[Red]\-#,##0.000\ "/>
    <numFmt numFmtId="182" formatCode="#,##0.0000_ ;[Red]\-#,##0.0000\ "/>
    <numFmt numFmtId="183" formatCode="#,##0.000"/>
    <numFmt numFmtId="184" formatCode="0.00&quot;c&quot;"/>
  </numFmts>
  <fonts count="146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34"/>
      <color indexed="9"/>
      <name val="Arial"/>
      <family val="2"/>
    </font>
    <font>
      <sz val="10"/>
      <color indexed="22"/>
      <name val="Arial"/>
      <family val="2"/>
    </font>
    <font>
      <i/>
      <sz val="10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color indexed="9"/>
      <name val="Arial"/>
      <family val="2"/>
    </font>
    <font>
      <sz val="10"/>
      <color indexed="53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0"/>
      <name val="Arial Narrow"/>
      <family val="2"/>
    </font>
    <font>
      <sz val="12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6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b/>
      <i/>
      <sz val="10"/>
      <name val="Arial Narrow"/>
      <family val="2"/>
    </font>
    <font>
      <b/>
      <sz val="11"/>
      <name val="Arial"/>
      <family val="2"/>
    </font>
    <font>
      <i/>
      <sz val="12"/>
      <name val="Arial"/>
      <family val="2"/>
    </font>
    <font>
      <i/>
      <sz val="12"/>
      <color indexed="63"/>
      <name val="Arial"/>
      <family val="2"/>
    </font>
    <font>
      <sz val="8"/>
      <name val="Arial"/>
      <family val="2"/>
    </font>
    <font>
      <b/>
      <i/>
      <sz val="11"/>
      <color indexed="20"/>
      <name val="Arial"/>
      <family val="2"/>
    </font>
    <font>
      <i/>
      <sz val="11"/>
      <name val="Arial"/>
      <family val="2"/>
    </font>
    <font>
      <u/>
      <sz val="10"/>
      <color theme="10"/>
      <name val="Arial"/>
      <family val="2"/>
    </font>
    <font>
      <b/>
      <sz val="12"/>
      <color theme="0"/>
      <name val="Calibri"/>
      <family val="2"/>
      <scheme val="minor"/>
    </font>
    <font>
      <b/>
      <sz val="18"/>
      <color indexed="9"/>
      <name val="Arial"/>
      <family val="2"/>
    </font>
    <font>
      <sz val="12"/>
      <name val="Arial "/>
    </font>
    <font>
      <i/>
      <sz val="10"/>
      <color rgb="FFFF0000"/>
      <name val="Arial"/>
      <family val="2"/>
    </font>
    <font>
      <i/>
      <sz val="10"/>
      <color rgb="FFFF0000"/>
      <name val="Arial Narrow"/>
      <family val="2"/>
    </font>
    <font>
      <i/>
      <sz val="12"/>
      <color rgb="FFFF0000"/>
      <name val="Arial"/>
      <family val="2"/>
    </font>
    <font>
      <b/>
      <sz val="22"/>
      <color indexed="9"/>
      <name val="Arial"/>
      <family val="2"/>
    </font>
    <font>
      <b/>
      <sz val="16"/>
      <name val="Arial"/>
      <family val="2"/>
    </font>
    <font>
      <u/>
      <sz val="8.5"/>
      <color indexed="12"/>
      <name val="Arial"/>
      <family val="2"/>
    </font>
    <font>
      <sz val="10"/>
      <color rgb="FFFF0000"/>
      <name val="Arial"/>
      <family val="2"/>
    </font>
    <font>
      <sz val="16"/>
      <name val="Arial"/>
      <family val="2"/>
    </font>
    <font>
      <i/>
      <sz val="16"/>
      <name val="Arial"/>
      <family val="2"/>
    </font>
    <font>
      <sz val="10"/>
      <color theme="3"/>
      <name val="Calibri"/>
      <family val="2"/>
      <scheme val="minor"/>
    </font>
    <font>
      <sz val="10"/>
      <color theme="3"/>
      <name val="Arial"/>
      <family val="2"/>
    </font>
    <font>
      <b/>
      <sz val="12"/>
      <color theme="3"/>
      <name val="Calibri"/>
      <family val="2"/>
      <scheme val="minor"/>
    </font>
    <font>
      <b/>
      <sz val="24"/>
      <color theme="3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i/>
      <u/>
      <sz val="10"/>
      <color theme="3"/>
      <name val="Calibri"/>
      <family val="2"/>
      <scheme val="minor"/>
    </font>
    <font>
      <u/>
      <sz val="11"/>
      <color theme="3"/>
      <name val="Calibri"/>
      <family val="2"/>
      <scheme val="minor"/>
    </font>
    <font>
      <i/>
      <sz val="11"/>
      <color theme="3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Arial Black"/>
      <family val="2"/>
    </font>
    <font>
      <sz val="10"/>
      <color theme="3"/>
      <name val="Wingdings 3"/>
      <family val="1"/>
      <charset val="2"/>
    </font>
    <font>
      <sz val="12"/>
      <color theme="3"/>
      <name val="Wingdings 3"/>
      <family val="1"/>
      <charset val="2"/>
    </font>
    <font>
      <b/>
      <sz val="10"/>
      <color theme="3"/>
      <name val="Calibri"/>
      <family val="2"/>
      <scheme val="minor"/>
    </font>
    <font>
      <i/>
      <sz val="10"/>
      <color theme="3"/>
      <name val="Calibri"/>
      <family val="2"/>
      <scheme val="minor"/>
    </font>
    <font>
      <b/>
      <sz val="9"/>
      <color theme="3"/>
      <name val="Arial"/>
      <family val="2"/>
    </font>
    <font>
      <b/>
      <sz val="11"/>
      <color theme="0"/>
      <name val="Arial"/>
      <family val="2"/>
    </font>
    <font>
      <u/>
      <sz val="16"/>
      <color theme="10"/>
      <name val="Arial"/>
      <family val="2"/>
    </font>
    <font>
      <b/>
      <i/>
      <sz val="16"/>
      <name val="Arial"/>
      <family val="2"/>
    </font>
    <font>
      <sz val="16"/>
      <color indexed="10"/>
      <name val="Arial"/>
      <family val="2"/>
    </font>
    <font>
      <i/>
      <sz val="16"/>
      <color rgb="FFFF0000"/>
      <name val="Arial"/>
      <family val="2"/>
    </font>
    <font>
      <sz val="16"/>
      <color rgb="FF003366"/>
      <name val="Calibri"/>
      <family val="2"/>
    </font>
    <font>
      <sz val="16"/>
      <color indexed="53"/>
      <name val="Arial"/>
      <family val="2"/>
    </font>
    <font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vertAlign val="subscript"/>
      <sz val="16"/>
      <name val="Arial"/>
      <family val="2"/>
    </font>
    <font>
      <sz val="10"/>
      <color indexed="8"/>
      <name val="Arial"/>
      <family val="2"/>
    </font>
    <font>
      <b/>
      <sz val="18"/>
      <color indexed="18"/>
      <name val="Calibri"/>
      <family val="2"/>
    </font>
    <font>
      <b/>
      <sz val="10"/>
      <color indexed="18"/>
      <name val="Calibri"/>
      <family val="2"/>
    </font>
    <font>
      <sz val="10"/>
      <color indexed="18"/>
      <name val="Calibri"/>
      <family val="2"/>
    </font>
    <font>
      <b/>
      <sz val="1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1" tint="0.249977111117893"/>
      <name val="Calibri"/>
      <family val="2"/>
    </font>
    <font>
      <b/>
      <sz val="8"/>
      <color theme="1" tint="0.249977111117893"/>
      <name val="Calibri"/>
      <family val="2"/>
    </font>
    <font>
      <b/>
      <i/>
      <sz val="11"/>
      <color theme="1" tint="0.249977111117893"/>
      <name val="Calibri"/>
      <family val="2"/>
    </font>
    <font>
      <i/>
      <sz val="11"/>
      <color theme="1" tint="0.249977111117893"/>
      <name val="Calibri"/>
      <family val="2"/>
    </font>
    <font>
      <b/>
      <sz val="11"/>
      <color rgb="FFFF0000"/>
      <name val="Calibri"/>
      <family val="2"/>
    </font>
    <font>
      <sz val="8"/>
      <color indexed="18"/>
      <name val="Calibri"/>
      <family val="2"/>
    </font>
    <font>
      <sz val="10"/>
      <color rgb="FFFF0000"/>
      <name val="Calibri"/>
      <family val="2"/>
    </font>
    <font>
      <strike/>
      <sz val="10"/>
      <color rgb="FFFF0000"/>
      <name val="Calibri"/>
      <family val="2"/>
    </font>
    <font>
      <b/>
      <sz val="26"/>
      <color theme="0"/>
      <name val="Arial"/>
      <family val="2"/>
    </font>
    <font>
      <b/>
      <sz val="18"/>
      <color theme="0"/>
      <name val="Arial"/>
      <family val="2"/>
    </font>
    <font>
      <sz val="16"/>
      <color indexed="22"/>
      <name val="Arial"/>
      <family val="2"/>
    </font>
    <font>
      <sz val="16"/>
      <color indexed="9"/>
      <name val="Arial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34"/>
      <color theme="1"/>
      <name val="Arial"/>
      <family val="2"/>
    </font>
    <font>
      <b/>
      <i/>
      <sz val="20"/>
      <color theme="1"/>
      <name val="Arial"/>
      <family val="2"/>
    </font>
    <font>
      <b/>
      <i/>
      <sz val="16"/>
      <color theme="1"/>
      <name val="Arial"/>
      <family val="2"/>
    </font>
    <font>
      <sz val="18"/>
      <name val="Arial"/>
      <family val="2"/>
    </font>
    <font>
      <i/>
      <sz val="18"/>
      <name val="Arial"/>
      <family val="2"/>
    </font>
    <font>
      <b/>
      <i/>
      <sz val="18"/>
      <color indexed="10"/>
      <name val="Arial"/>
      <family val="2"/>
    </font>
    <font>
      <sz val="18"/>
      <name val="Arial Narrow"/>
      <family val="2"/>
    </font>
    <font>
      <b/>
      <i/>
      <sz val="18"/>
      <name val="Arial"/>
      <family val="2"/>
    </font>
    <font>
      <b/>
      <sz val="36"/>
      <color rgb="FF000000"/>
      <name val="Arial"/>
      <family val="2"/>
    </font>
    <font>
      <b/>
      <i/>
      <sz val="36"/>
      <color rgb="FF000000"/>
      <name val="Arial"/>
      <family val="2"/>
    </font>
    <font>
      <b/>
      <sz val="36"/>
      <color rgb="FF1F4E79"/>
      <name val="Arial"/>
      <family val="2"/>
    </font>
    <font>
      <sz val="18"/>
      <color indexed="22"/>
      <name val="Arial"/>
      <family val="2"/>
    </font>
    <font>
      <b/>
      <sz val="18"/>
      <name val="Arial Narrow"/>
      <family val="2"/>
    </font>
    <font>
      <i/>
      <sz val="18"/>
      <name val="Arial Narrow"/>
      <family val="2"/>
    </font>
    <font>
      <b/>
      <i/>
      <sz val="18"/>
      <color rgb="FFFF0000"/>
      <name val="Arial"/>
      <family val="2"/>
    </font>
    <font>
      <sz val="18"/>
      <color rgb="FFFF0000"/>
      <name val="Arial"/>
      <family val="2"/>
    </font>
    <font>
      <sz val="18"/>
      <color indexed="53"/>
      <name val="Arial"/>
      <family val="2"/>
    </font>
    <font>
      <b/>
      <sz val="34"/>
      <name val="Arial"/>
      <family val="2"/>
    </font>
    <font>
      <b/>
      <sz val="34"/>
      <color theme="4" tint="-0.249977111117893"/>
      <name val="Arial"/>
      <family val="2"/>
    </font>
    <font>
      <i/>
      <sz val="18"/>
      <color indexed="63"/>
      <name val="Arial"/>
      <family val="2"/>
    </font>
    <font>
      <sz val="18"/>
      <color indexed="63"/>
      <name val="Arial"/>
      <family val="2"/>
    </font>
    <font>
      <b/>
      <sz val="36"/>
      <color theme="4" tint="-0.249977111117893"/>
      <name val="Arial"/>
      <family val="2"/>
    </font>
    <font>
      <b/>
      <sz val="18"/>
      <color theme="1"/>
      <name val="Arial"/>
      <family val="2"/>
    </font>
    <font>
      <i/>
      <sz val="18"/>
      <color theme="1"/>
      <name val="Arial"/>
      <family val="2"/>
    </font>
    <font>
      <b/>
      <sz val="18"/>
      <color theme="1" tint="0.249977111117893"/>
      <name val="Arial"/>
      <family val="2"/>
    </font>
    <font>
      <sz val="18"/>
      <color theme="0"/>
      <name val="Arial Narrow"/>
      <family val="2"/>
    </font>
    <font>
      <b/>
      <sz val="22"/>
      <color theme="1"/>
      <name val="Arial"/>
      <family val="2"/>
    </font>
    <font>
      <b/>
      <sz val="28"/>
      <color theme="1"/>
      <name val="Arial"/>
      <family val="2"/>
    </font>
    <font>
      <sz val="14"/>
      <color theme="1"/>
      <name val="Arial"/>
      <family val="2"/>
    </font>
    <font>
      <i/>
      <sz val="16"/>
      <color indexed="63"/>
      <name val="Arial"/>
      <family val="2"/>
    </font>
    <font>
      <sz val="10"/>
      <color theme="0"/>
      <name val="Arial"/>
      <family val="2"/>
    </font>
    <font>
      <sz val="10"/>
      <name val="Calibri"/>
      <family val="2"/>
    </font>
    <font>
      <b/>
      <sz val="26"/>
      <name val="Arial"/>
      <family val="2"/>
    </font>
    <font>
      <b/>
      <sz val="36"/>
      <name val="Arial"/>
      <family val="2"/>
    </font>
    <font>
      <b/>
      <sz val="28"/>
      <name val="Arial"/>
      <family val="2"/>
    </font>
    <font>
      <b/>
      <sz val="28"/>
      <color theme="3"/>
      <name val="Arial"/>
      <family val="2"/>
    </font>
    <font>
      <b/>
      <sz val="16"/>
      <color theme="3"/>
      <name val="Arial"/>
      <family val="2"/>
    </font>
    <font>
      <i/>
      <sz val="16"/>
      <color theme="3"/>
      <name val="Arial"/>
      <family val="2"/>
    </font>
    <font>
      <b/>
      <sz val="18"/>
      <color theme="1" tint="0.34998626667073579"/>
      <name val="Arial"/>
      <family val="2"/>
    </font>
    <font>
      <b/>
      <sz val="16"/>
      <color theme="1" tint="0.34998626667073579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i/>
      <sz val="16"/>
      <color theme="0"/>
      <name val="Arial"/>
      <family val="2"/>
    </font>
    <font>
      <i/>
      <sz val="14"/>
      <color theme="0"/>
      <name val="Arial"/>
      <family val="2"/>
    </font>
    <font>
      <sz val="14"/>
      <color theme="0"/>
      <name val="Arial"/>
      <family val="2"/>
    </font>
    <font>
      <sz val="10"/>
      <color theme="1" tint="0.34998626667073579"/>
      <name val="Arial"/>
      <family val="2"/>
    </font>
    <font>
      <sz val="16"/>
      <color theme="1" tint="0.34998626667073579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-0.249977111117893"/>
        <bgColor indexed="3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0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39"/>
      </patternFill>
    </fill>
    <fill>
      <patternFill patternType="solid">
        <fgColor theme="6" tint="0.39997558519241921"/>
        <bgColor indexed="3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3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39"/>
      </patternFill>
    </fill>
    <fill>
      <patternFill patternType="solid">
        <fgColor rgb="FF003FBC"/>
        <bgColor indexed="64"/>
      </patternFill>
    </fill>
  </fills>
  <borders count="472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hair">
        <color indexed="55"/>
      </bottom>
      <diagonal/>
    </border>
    <border>
      <left/>
      <right style="medium">
        <color indexed="64"/>
      </right>
      <top style="hair">
        <color indexed="55"/>
      </top>
      <bottom style="hair">
        <color indexed="55"/>
      </bottom>
      <diagonal/>
    </border>
    <border>
      <left/>
      <right style="medium">
        <color indexed="64"/>
      </right>
      <top style="hair">
        <color indexed="55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55"/>
      </bottom>
      <diagonal/>
    </border>
    <border>
      <left/>
      <right style="medium">
        <color indexed="64"/>
      </right>
      <top style="hair">
        <color indexed="55"/>
      </top>
      <bottom style="medium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thin">
        <color indexed="64"/>
      </bottom>
      <diagonal/>
    </border>
    <border>
      <left/>
      <right/>
      <top/>
      <bottom style="hair">
        <color indexed="55"/>
      </bottom>
      <diagonal/>
    </border>
    <border>
      <left/>
      <right/>
      <top style="hair">
        <color indexed="55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8"/>
      </top>
      <bottom style="hair">
        <color indexed="22"/>
      </bottom>
      <diagonal/>
    </border>
    <border>
      <left/>
      <right style="hair">
        <color indexed="64"/>
      </right>
      <top style="thin">
        <color indexed="8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hair">
        <color indexed="64"/>
      </right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thin">
        <color indexed="8"/>
      </bottom>
      <diagonal/>
    </border>
    <border>
      <left/>
      <right style="hair">
        <color indexed="64"/>
      </right>
      <top style="hair">
        <color indexed="22"/>
      </top>
      <bottom style="thin">
        <color indexed="8"/>
      </bottom>
      <diagonal/>
    </border>
    <border>
      <left/>
      <right/>
      <top style="hair">
        <color indexed="22"/>
      </top>
      <bottom style="medium">
        <color indexed="8"/>
      </bottom>
      <diagonal/>
    </border>
    <border>
      <left/>
      <right style="hair">
        <color indexed="64"/>
      </right>
      <top style="hair">
        <color indexed="22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hair">
        <color indexed="22"/>
      </bottom>
      <diagonal/>
    </border>
    <border>
      <left/>
      <right style="medium">
        <color indexed="64"/>
      </right>
      <top style="hair">
        <color indexed="22"/>
      </top>
      <bottom style="hair">
        <color indexed="22"/>
      </bottom>
      <diagonal/>
    </border>
    <border>
      <left/>
      <right style="medium">
        <color indexed="64"/>
      </right>
      <top style="hair">
        <color indexed="22"/>
      </top>
      <bottom style="thin">
        <color indexed="8"/>
      </bottom>
      <diagonal/>
    </border>
    <border>
      <left/>
      <right style="medium">
        <color indexed="64"/>
      </right>
      <top style="hair">
        <color indexed="22"/>
      </top>
      <bottom style="medium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22"/>
      </bottom>
      <diagonal/>
    </border>
    <border>
      <left/>
      <right style="thin">
        <color indexed="64"/>
      </right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hair">
        <color indexed="22"/>
      </top>
      <bottom style="thin">
        <color indexed="8"/>
      </bottom>
      <diagonal/>
    </border>
    <border>
      <left/>
      <right style="thin">
        <color indexed="64"/>
      </right>
      <top style="hair">
        <color indexed="22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8"/>
      </top>
      <bottom style="hair">
        <color indexed="22"/>
      </bottom>
      <diagonal/>
    </border>
    <border>
      <left style="hair">
        <color indexed="64"/>
      </left>
      <right/>
      <top style="hair">
        <color indexed="22"/>
      </top>
      <bottom style="hair">
        <color indexed="22"/>
      </bottom>
      <diagonal/>
    </border>
    <border>
      <left style="hair">
        <color indexed="64"/>
      </left>
      <right/>
      <top style="hair">
        <color indexed="22"/>
      </top>
      <bottom style="thin">
        <color indexed="8"/>
      </bottom>
      <diagonal/>
    </border>
    <border>
      <left style="hair">
        <color indexed="64"/>
      </left>
      <right/>
      <top style="hair">
        <color indexed="22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22"/>
      </top>
      <bottom/>
      <diagonal/>
    </border>
    <border>
      <left/>
      <right style="hair">
        <color indexed="64"/>
      </right>
      <top style="hair">
        <color indexed="22"/>
      </top>
      <bottom/>
      <diagonal/>
    </border>
    <border>
      <left/>
      <right style="medium">
        <color indexed="64"/>
      </right>
      <top style="hair">
        <color indexed="22"/>
      </top>
      <bottom/>
      <diagonal/>
    </border>
    <border>
      <left/>
      <right/>
      <top style="hair">
        <color indexed="55"/>
      </top>
      <bottom/>
      <diagonal/>
    </border>
    <border>
      <left/>
      <right style="medium">
        <color indexed="64"/>
      </right>
      <top style="hair">
        <color indexed="55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9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22"/>
      </bottom>
      <diagonal/>
    </border>
    <border>
      <left/>
      <right style="hair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55"/>
      </top>
      <bottom style="hair">
        <color indexed="55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55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55"/>
      </bottom>
      <diagonal/>
    </border>
    <border>
      <left/>
      <right style="medium">
        <color indexed="64"/>
      </right>
      <top style="thin">
        <color indexed="64"/>
      </top>
      <bottom style="hair">
        <color indexed="55"/>
      </bottom>
      <diagonal/>
    </border>
    <border>
      <left style="thin">
        <color indexed="8"/>
      </left>
      <right/>
      <top style="thin">
        <color indexed="8"/>
      </top>
      <bottom style="hair">
        <color indexed="22"/>
      </bottom>
      <diagonal/>
    </border>
    <border>
      <left style="thin">
        <color indexed="64"/>
      </left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64"/>
      </left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/>
      <top style="hair">
        <color indexed="22"/>
      </top>
      <bottom style="medium">
        <color indexed="8"/>
      </bottom>
      <diagonal/>
    </border>
    <border>
      <left style="thin">
        <color indexed="64"/>
      </left>
      <right/>
      <top style="hair">
        <color indexed="22"/>
      </top>
      <bottom style="medium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hair">
        <color indexed="64"/>
      </bottom>
      <diagonal/>
    </border>
    <border>
      <left style="medium">
        <color theme="0"/>
      </left>
      <right/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/>
      <diagonal/>
    </border>
    <border>
      <left/>
      <right style="thick">
        <color theme="3"/>
      </right>
      <top/>
      <bottom/>
      <diagonal/>
    </border>
    <border>
      <left/>
      <right style="medium">
        <color theme="0"/>
      </right>
      <top/>
      <bottom style="thick">
        <color theme="3"/>
      </bottom>
      <diagonal/>
    </border>
    <border>
      <left style="medium">
        <color theme="0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 style="medium">
        <color theme="0"/>
      </right>
      <top style="thick">
        <color theme="3"/>
      </top>
      <bottom/>
      <diagonal/>
    </border>
    <border>
      <left style="thick">
        <color theme="3"/>
      </left>
      <right style="medium">
        <color theme="0"/>
      </right>
      <top/>
      <bottom/>
      <diagonal/>
    </border>
    <border>
      <left style="thick">
        <color theme="3"/>
      </left>
      <right style="medium">
        <color theme="0"/>
      </right>
      <top/>
      <bottom style="thick">
        <color theme="3"/>
      </bottom>
      <diagonal/>
    </border>
    <border>
      <left style="medium">
        <color auto="1"/>
      </left>
      <right/>
      <top/>
      <bottom style="thin">
        <color indexed="8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22"/>
      </bottom>
      <diagonal/>
    </border>
    <border>
      <left/>
      <right style="hair">
        <color indexed="64"/>
      </right>
      <top/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thin">
        <color indexed="64"/>
      </bottom>
      <diagonal/>
    </border>
    <border>
      <left/>
      <right style="hair">
        <color indexed="64"/>
      </right>
      <top style="hair">
        <color indexed="22"/>
      </top>
      <bottom style="thin">
        <color indexed="64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medium">
        <color indexed="64"/>
      </right>
      <top style="hair">
        <color indexed="22"/>
      </top>
      <bottom style="thin">
        <color indexed="64"/>
      </bottom>
      <diagonal/>
    </border>
    <border>
      <left style="hair">
        <color indexed="64"/>
      </left>
      <right/>
      <top style="hair">
        <color indexed="22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/>
      <top style="hair">
        <color indexed="22"/>
      </top>
      <bottom style="medium">
        <color indexed="64"/>
      </bottom>
      <diagonal/>
    </border>
    <border>
      <left/>
      <right style="hair">
        <color indexed="64"/>
      </right>
      <top style="hair">
        <color indexed="22"/>
      </top>
      <bottom style="medium">
        <color indexed="64"/>
      </bottom>
      <diagonal/>
    </border>
    <border>
      <left/>
      <right style="thin">
        <color indexed="64"/>
      </right>
      <top style="hair">
        <color indexed="22"/>
      </top>
      <bottom style="medium">
        <color indexed="64"/>
      </bottom>
      <diagonal/>
    </border>
    <border>
      <left style="medium">
        <color indexed="64"/>
      </left>
      <right/>
      <top style="hair">
        <color indexed="55"/>
      </top>
      <bottom style="medium">
        <color indexed="64"/>
      </bottom>
      <diagonal/>
    </border>
    <border>
      <left/>
      <right style="medium">
        <color indexed="64"/>
      </right>
      <top style="hair">
        <color indexed="55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64"/>
      </right>
      <top/>
      <bottom style="hair">
        <color indexed="22"/>
      </bottom>
      <diagonal/>
    </border>
    <border>
      <left/>
      <right style="medium">
        <color indexed="64"/>
      </right>
      <top style="hair">
        <color indexed="22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hair">
        <color indexed="22"/>
      </top>
      <bottom style="hair">
        <color indexed="22"/>
      </bottom>
      <diagonal/>
    </border>
    <border>
      <left style="thin">
        <color indexed="22"/>
      </left>
      <right style="thin">
        <color indexed="22"/>
      </right>
      <top/>
      <bottom style="hair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auto="1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auto="1"/>
      </bottom>
      <diagonal/>
    </border>
    <border>
      <left/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 style="thick">
        <color theme="3"/>
      </bottom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0"/>
      </right>
      <top style="medium">
        <color theme="3"/>
      </top>
      <bottom/>
      <diagonal/>
    </border>
    <border>
      <left style="medium">
        <color theme="0"/>
      </left>
      <right/>
      <top style="medium">
        <color theme="3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/>
      <top/>
      <bottom style="hair">
        <color indexed="64"/>
      </bottom>
      <diagonal/>
    </border>
    <border>
      <left/>
      <right style="medium">
        <color theme="1"/>
      </right>
      <top/>
      <bottom style="hair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 style="medium">
        <color indexed="8"/>
      </left>
      <right/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thin">
        <color indexed="8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theme="1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medium">
        <color auto="1"/>
      </left>
      <right style="dashed">
        <color auto="1"/>
      </right>
      <top style="thin">
        <color auto="1"/>
      </top>
      <bottom/>
      <diagonal/>
    </border>
    <border>
      <left style="medium">
        <color auto="1"/>
      </left>
      <right style="dashed">
        <color auto="1"/>
      </right>
      <top/>
      <bottom style="thin">
        <color auto="1"/>
      </bottom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hair">
        <color indexed="22"/>
      </top>
      <bottom style="medium">
        <color theme="2" tint="-0.499984740745262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dotted">
        <color theme="0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dotted">
        <color theme="0"/>
      </bottom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dashed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dashed">
        <color indexed="64"/>
      </bottom>
      <diagonal/>
    </border>
    <border>
      <left style="thin">
        <color theme="0" tint="-0.499984740745262"/>
      </left>
      <right/>
      <top style="dashed">
        <color indexed="64"/>
      </top>
      <bottom style="dashed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dashed">
        <color indexed="64"/>
      </top>
      <bottom style="dashed">
        <color indexed="64"/>
      </bottom>
      <diagonal/>
    </border>
    <border>
      <left style="thin">
        <color theme="0" tint="-0.499984740745262"/>
      </left>
      <right/>
      <top/>
      <bottom style="hair">
        <color indexed="64"/>
      </bottom>
      <diagonal/>
    </border>
    <border>
      <left/>
      <right style="thin">
        <color theme="0" tint="-0.499984740745262"/>
      </right>
      <top/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dotted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/>
      <diagonal/>
    </border>
    <border>
      <left style="medium">
        <color theme="1"/>
      </left>
      <right style="medium">
        <color theme="1"/>
      </right>
      <top/>
      <bottom style="medium">
        <color indexed="64"/>
      </bottom>
      <diagonal/>
    </border>
  </borders>
  <cellStyleXfs count="30">
    <xf numFmtId="0" fontId="0" fillId="0" borderId="0"/>
    <xf numFmtId="167" fontId="11" fillId="0" borderId="0" applyFill="0" applyBorder="0" applyAlignment="0" applyProtection="0"/>
    <xf numFmtId="0" fontId="10" fillId="0" borderId="0"/>
    <xf numFmtId="9" fontId="11" fillId="0" borderId="0" applyFill="0" applyBorder="0" applyAlignment="0" applyProtection="0"/>
    <xf numFmtId="167" fontId="10" fillId="0" borderId="0" applyFill="0" applyBorder="0" applyAlignment="0" applyProtection="0"/>
    <xf numFmtId="0" fontId="39" fillId="0" borderId="0" applyNumberFormat="0" applyFill="0" applyBorder="0" applyAlignment="0" applyProtection="0"/>
    <xf numFmtId="0" fontId="10" fillId="0" borderId="0"/>
    <xf numFmtId="167" fontId="10" fillId="0" borderId="0" applyFill="0" applyBorder="0" applyAlignment="0" applyProtection="0"/>
    <xf numFmtId="9" fontId="10" fillId="0" borderId="0" applyFill="0" applyBorder="0" applyAlignment="0" applyProtection="0"/>
    <xf numFmtId="0" fontId="9" fillId="0" borderId="0"/>
    <xf numFmtId="165" fontId="10" fillId="0" borderId="0" applyFont="0" applyFill="0" applyBorder="0" applyAlignment="0" applyProtection="0"/>
    <xf numFmtId="179" fontId="10" fillId="0" borderId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9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16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79" fillId="0" borderId="0"/>
    <xf numFmtId="0" fontId="5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</cellStyleXfs>
  <cellXfs count="2388">
    <xf numFmtId="0" fontId="0" fillId="0" borderId="0" xfId="0"/>
    <xf numFmtId="0" fontId="12" fillId="0" borderId="0" xfId="0" applyFont="1"/>
    <xf numFmtId="39" fontId="14" fillId="0" borderId="0" xfId="0" applyNumberFormat="1" applyFont="1"/>
    <xf numFmtId="0" fontId="14" fillId="0" borderId="0" xfId="0" applyFont="1"/>
    <xf numFmtId="0" fontId="15" fillId="0" borderId="0" xfId="0" applyFont="1" applyAlignment="1">
      <alignment vertical="center"/>
    </xf>
    <xf numFmtId="0" fontId="16" fillId="0" borderId="1" xfId="0" applyFont="1" applyBorder="1" applyAlignment="1">
      <alignment vertical="center" textRotation="90" wrapText="1"/>
    </xf>
    <xf numFmtId="0" fontId="0" fillId="0" borderId="0" xfId="0" applyAlignment="1">
      <alignment horizontal="left"/>
    </xf>
    <xf numFmtId="2" fontId="0" fillId="0" borderId="0" xfId="0" applyNumberFormat="1"/>
    <xf numFmtId="0" fontId="16" fillId="0" borderId="0" xfId="0" applyFont="1" applyAlignment="1">
      <alignment vertical="center" textRotation="90" wrapText="1"/>
    </xf>
    <xf numFmtId="170" fontId="21" fillId="0" borderId="0" xfId="0" applyNumberFormat="1" applyFont="1" applyAlignment="1">
      <alignment horizontal="center" vertical="center"/>
    </xf>
    <xf numFmtId="172" fontId="11" fillId="0" borderId="0" xfId="3" applyNumberFormat="1" applyFill="1" applyBorder="1" applyAlignment="1" applyProtection="1"/>
    <xf numFmtId="168" fontId="14" fillId="0" borderId="0" xfId="1" applyNumberFormat="1" applyFont="1" applyFill="1" applyBorder="1" applyAlignment="1" applyProtection="1"/>
    <xf numFmtId="9" fontId="14" fillId="0" borderId="0" xfId="3" applyFont="1" applyFill="1" applyBorder="1" applyAlignment="1" applyProtection="1"/>
    <xf numFmtId="168" fontId="19" fillId="0" borderId="0" xfId="1" applyNumberFormat="1" applyFont="1" applyFill="1" applyBorder="1" applyAlignment="1" applyProtection="1"/>
    <xf numFmtId="168" fontId="11" fillId="0" borderId="0" xfId="1" applyNumberFormat="1" applyFill="1" applyBorder="1" applyAlignment="1" applyProtection="1"/>
    <xf numFmtId="167" fontId="11" fillId="0" borderId="0" xfId="1" applyFill="1" applyBorder="1" applyAlignment="1" applyProtection="1"/>
    <xf numFmtId="172" fontId="20" fillId="0" borderId="0" xfId="3" applyNumberFormat="1" applyFont="1" applyFill="1" applyBorder="1" applyAlignment="1" applyProtection="1"/>
    <xf numFmtId="0" fontId="12" fillId="0" borderId="0" xfId="0" applyFont="1" applyAlignment="1">
      <alignment horizontal="left"/>
    </xf>
    <xf numFmtId="169" fontId="0" fillId="0" borderId="0" xfId="0" applyNumberFormat="1"/>
    <xf numFmtId="3" fontId="0" fillId="0" borderId="0" xfId="0" applyNumberFormat="1"/>
    <xf numFmtId="175" fontId="0" fillId="0" borderId="0" xfId="0" applyNumberFormat="1"/>
    <xf numFmtId="175" fontId="12" fillId="0" borderId="0" xfId="0" applyNumberFormat="1" applyFont="1"/>
    <xf numFmtId="0" fontId="22" fillId="0" borderId="0" xfId="0" applyFont="1" applyAlignment="1">
      <alignment vertical="center" textRotation="90" wrapText="1"/>
    </xf>
    <xf numFmtId="9" fontId="0" fillId="0" borderId="0" xfId="0" applyNumberFormat="1"/>
    <xf numFmtId="0" fontId="25" fillId="0" borderId="0" xfId="0" applyFont="1" applyAlignment="1">
      <alignment horizontal="right" vertical="center"/>
    </xf>
    <xf numFmtId="170" fontId="21" fillId="0" borderId="5" xfId="0" applyNumberFormat="1" applyFont="1" applyBorder="1" applyAlignment="1">
      <alignment horizontal="center" vertical="center"/>
    </xf>
    <xf numFmtId="170" fontId="21" fillId="0" borderId="6" xfId="0" applyNumberFormat="1" applyFont="1" applyBorder="1" applyAlignment="1">
      <alignment horizontal="center" vertical="center"/>
    </xf>
    <xf numFmtId="0" fontId="23" fillId="0" borderId="7" xfId="0" quotePrefix="1" applyFont="1" applyBorder="1" applyAlignment="1">
      <alignment horizontal="center" vertical="center"/>
    </xf>
    <xf numFmtId="49" fontId="13" fillId="0" borderId="0" xfId="0" quotePrefix="1" applyNumberFormat="1" applyFont="1" applyAlignment="1">
      <alignment horizontal="center" vertical="center"/>
    </xf>
    <xf numFmtId="49" fontId="13" fillId="0" borderId="26" xfId="0" quotePrefix="1" applyNumberFormat="1" applyFont="1" applyBorder="1" applyAlignment="1">
      <alignment horizontal="center" vertical="center"/>
    </xf>
    <xf numFmtId="0" fontId="0" fillId="0" borderId="27" xfId="0" quotePrefix="1" applyBorder="1" applyAlignment="1">
      <alignment horizontal="left"/>
    </xf>
    <xf numFmtId="170" fontId="21" fillId="0" borderId="28" xfId="0" applyNumberFormat="1" applyFont="1" applyBorder="1" applyAlignment="1">
      <alignment horizontal="center" vertical="center"/>
    </xf>
    <xf numFmtId="0" fontId="23" fillId="0" borderId="19" xfId="0" quotePrefix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0" fontId="28" fillId="0" borderId="64" xfId="0" applyFont="1" applyBorder="1"/>
    <xf numFmtId="4" fontId="21" fillId="0" borderId="66" xfId="0" applyNumberFormat="1" applyFont="1" applyBorder="1" applyAlignment="1">
      <alignment horizontal="center" vertical="center"/>
    </xf>
    <xf numFmtId="4" fontId="21" fillId="0" borderId="68" xfId="0" applyNumberFormat="1" applyFont="1" applyBorder="1" applyAlignment="1">
      <alignment horizontal="center" vertical="center"/>
    </xf>
    <xf numFmtId="0" fontId="0" fillId="0" borderId="63" xfId="0" applyBorder="1"/>
    <xf numFmtId="4" fontId="21" fillId="0" borderId="3" xfId="0" applyNumberFormat="1" applyFont="1" applyBorder="1" applyAlignment="1">
      <alignment horizontal="center" vertical="center"/>
    </xf>
    <xf numFmtId="4" fontId="21" fillId="0" borderId="75" xfId="0" applyNumberFormat="1" applyFont="1" applyBorder="1" applyAlignment="1">
      <alignment horizontal="center" vertical="center"/>
    </xf>
    <xf numFmtId="4" fontId="21" fillId="0" borderId="76" xfId="0" applyNumberFormat="1" applyFont="1" applyBorder="1" applyAlignment="1">
      <alignment horizontal="center" vertical="center"/>
    </xf>
    <xf numFmtId="0" fontId="31" fillId="0" borderId="4" xfId="0" quotePrefix="1" applyFont="1" applyBorder="1" applyAlignment="1">
      <alignment horizontal="center" vertical="center"/>
    </xf>
    <xf numFmtId="0" fontId="31" fillId="0" borderId="2" xfId="0" quotePrefix="1" applyFont="1" applyBorder="1" applyAlignment="1">
      <alignment horizontal="center" vertical="center"/>
    </xf>
    <xf numFmtId="0" fontId="31" fillId="0" borderId="16" xfId="0" quotePrefix="1" applyFont="1" applyBorder="1" applyAlignment="1">
      <alignment horizontal="center" vertical="center"/>
    </xf>
    <xf numFmtId="0" fontId="31" fillId="0" borderId="18" xfId="0" quotePrefix="1" applyFont="1" applyBorder="1" applyAlignment="1">
      <alignment horizontal="center" vertical="center"/>
    </xf>
    <xf numFmtId="0" fontId="0" fillId="0" borderId="4" xfId="0" applyBorder="1"/>
    <xf numFmtId="170" fontId="24" fillId="0" borderId="0" xfId="0" applyNumberFormat="1" applyFont="1"/>
    <xf numFmtId="0" fontId="31" fillId="0" borderId="0" xfId="0" quotePrefix="1" applyFont="1" applyAlignment="1">
      <alignment horizontal="center" vertical="center"/>
    </xf>
    <xf numFmtId="0" fontId="0" fillId="0" borderId="77" xfId="0" applyBorder="1"/>
    <xf numFmtId="0" fontId="30" fillId="0" borderId="0" xfId="0" quotePrefix="1" applyFont="1" applyAlignment="1">
      <alignment horizontal="right" vertical="center" wrapText="1"/>
    </xf>
    <xf numFmtId="164" fontId="21" fillId="0" borderId="0" xfId="0" applyNumberFormat="1" applyFont="1" applyAlignment="1">
      <alignment vertical="center"/>
    </xf>
    <xf numFmtId="164" fontId="34" fillId="0" borderId="0" xfId="0" applyNumberFormat="1" applyFont="1" applyAlignment="1">
      <alignment vertical="center"/>
    </xf>
    <xf numFmtId="4" fontId="34" fillId="0" borderId="65" xfId="0" applyNumberFormat="1" applyFont="1" applyBorder="1" applyAlignment="1">
      <alignment horizontal="center" vertical="center"/>
    </xf>
    <xf numFmtId="4" fontId="34" fillId="0" borderId="74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25" fillId="0" borderId="0" xfId="2" applyFont="1"/>
    <xf numFmtId="0" fontId="25" fillId="0" borderId="0" xfId="2" applyFont="1" applyAlignment="1">
      <alignment horizontal="center" vertical="center"/>
    </xf>
    <xf numFmtId="0" fontId="37" fillId="0" borderId="0" xfId="0" applyFont="1"/>
    <xf numFmtId="4" fontId="0" fillId="0" borderId="0" xfId="0" applyNumberFormat="1"/>
    <xf numFmtId="4" fontId="14" fillId="0" borderId="0" xfId="0" applyNumberFormat="1" applyFont="1"/>
    <xf numFmtId="39" fontId="19" fillId="0" borderId="0" xfId="0" applyNumberFormat="1" applyFont="1" applyAlignment="1">
      <alignment vertical="center"/>
    </xf>
    <xf numFmtId="4" fontId="21" fillId="0" borderId="78" xfId="0" applyNumberFormat="1" applyFont="1" applyBorder="1" applyAlignment="1">
      <alignment horizontal="center" vertical="center"/>
    </xf>
    <xf numFmtId="4" fontId="21" fillId="0" borderId="0" xfId="0" applyNumberFormat="1" applyFont="1" applyAlignment="1">
      <alignment horizontal="center" vertical="center"/>
    </xf>
    <xf numFmtId="0" fontId="31" fillId="0" borderId="97" xfId="0" quotePrefix="1" applyFont="1" applyBorder="1" applyAlignment="1">
      <alignment horizontal="center" vertical="center"/>
    </xf>
    <xf numFmtId="173" fontId="21" fillId="0" borderId="0" xfId="4" applyNumberFormat="1" applyFont="1" applyFill="1" applyBorder="1" applyAlignment="1" applyProtection="1">
      <alignment horizontal="center" vertical="center"/>
    </xf>
    <xf numFmtId="0" fontId="10" fillId="0" borderId="0" xfId="0" applyFont="1"/>
    <xf numFmtId="0" fontId="0" fillId="0" borderId="128" xfId="0" applyBorder="1"/>
    <xf numFmtId="2" fontId="34" fillId="0" borderId="0" xfId="4" applyNumberFormat="1" applyFont="1" applyFill="1" applyBorder="1" applyAlignment="1" applyProtection="1">
      <alignment horizontal="center" vertical="center"/>
    </xf>
    <xf numFmtId="2" fontId="21" fillId="0" borderId="0" xfId="0" applyNumberFormat="1" applyFont="1" applyAlignment="1">
      <alignment horizontal="center" vertical="center"/>
    </xf>
    <xf numFmtId="0" fontId="0" fillId="0" borderId="123" xfId="0" applyBorder="1"/>
    <xf numFmtId="0" fontId="17" fillId="0" borderId="108" xfId="0" applyFont="1" applyBorder="1" applyAlignment="1">
      <alignment horizontal="center"/>
    </xf>
    <xf numFmtId="0" fontId="17" fillId="0" borderId="96" xfId="0" applyFont="1" applyBorder="1" applyAlignment="1">
      <alignment horizontal="center"/>
    </xf>
    <xf numFmtId="0" fontId="26" fillId="0" borderId="96" xfId="0" quotePrefix="1" applyFont="1" applyBorder="1" applyAlignment="1">
      <alignment horizontal="center" vertical="center" wrapText="1"/>
    </xf>
    <xf numFmtId="176" fontId="33" fillId="0" borderId="0" xfId="0" applyNumberFormat="1" applyFont="1" applyAlignment="1">
      <alignment horizontal="center" vertical="center"/>
    </xf>
    <xf numFmtId="170" fontId="33" fillId="0" borderId="0" xfId="0" applyNumberFormat="1" applyFont="1" applyAlignment="1">
      <alignment horizontal="center" vertical="center"/>
    </xf>
    <xf numFmtId="177" fontId="0" fillId="0" borderId="0" xfId="0" applyNumberFormat="1"/>
    <xf numFmtId="4" fontId="33" fillId="0" borderId="0" xfId="0" applyNumberFormat="1" applyFont="1" applyAlignment="1">
      <alignment horizontal="center" vertical="center"/>
    </xf>
    <xf numFmtId="164" fontId="38" fillId="0" borderId="0" xfId="4" applyNumberFormat="1" applyFont="1" applyFill="1" applyBorder="1" applyAlignment="1" applyProtection="1">
      <alignment horizontal="center" vertical="center"/>
    </xf>
    <xf numFmtId="0" fontId="0" fillId="0" borderId="118" xfId="0" applyBorder="1"/>
    <xf numFmtId="0" fontId="0" fillId="0" borderId="29" xfId="0" applyBorder="1"/>
    <xf numFmtId="0" fontId="0" fillId="0" borderId="119" xfId="0" applyBorder="1"/>
    <xf numFmtId="0" fontId="26" fillId="0" borderId="0" xfId="0" applyFont="1" applyAlignment="1">
      <alignment vertical="center" wrapText="1"/>
    </xf>
    <xf numFmtId="178" fontId="38" fillId="0" borderId="0" xfId="4" applyNumberFormat="1" applyFont="1" applyFill="1" applyBorder="1" applyAlignment="1" applyProtection="1">
      <alignment horizontal="center" vertical="center"/>
    </xf>
    <xf numFmtId="4" fontId="34" fillId="0" borderId="84" xfId="0" applyNumberFormat="1" applyFont="1" applyBorder="1" applyAlignment="1">
      <alignment horizontal="center" vertical="center"/>
    </xf>
    <xf numFmtId="4" fontId="34" fillId="0" borderId="86" xfId="0" applyNumberFormat="1" applyFont="1" applyBorder="1" applyAlignment="1">
      <alignment horizontal="center" vertical="center"/>
    </xf>
    <xf numFmtId="0" fontId="0" fillId="0" borderId="165" xfId="0" applyBorder="1"/>
    <xf numFmtId="171" fontId="18" fillId="0" borderId="0" xfId="0" applyNumberFormat="1" applyFont="1" applyAlignment="1">
      <alignment horizontal="center" vertical="center" wrapText="1"/>
    </xf>
    <xf numFmtId="170" fontId="34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9" fillId="0" borderId="0" xfId="0" applyFont="1" applyAlignment="1">
      <alignment vertical="center" textRotation="90" wrapText="1"/>
    </xf>
    <xf numFmtId="0" fontId="0" fillId="0" borderId="0" xfId="0" applyAlignment="1">
      <alignment horizontal="right" vertical="center"/>
    </xf>
    <xf numFmtId="2" fontId="33" fillId="0" borderId="0" xfId="0" applyNumberFormat="1" applyFont="1" applyAlignment="1">
      <alignment horizontal="center" vertical="center"/>
    </xf>
    <xf numFmtId="2" fontId="38" fillId="0" borderId="0" xfId="4" applyNumberFormat="1" applyFont="1" applyFill="1" applyBorder="1" applyAlignment="1" applyProtection="1">
      <alignment horizontal="center" vertical="center"/>
    </xf>
    <xf numFmtId="0" fontId="27" fillId="0" borderId="0" xfId="0" quotePrefix="1" applyFont="1" applyAlignment="1">
      <alignment vertical="center"/>
    </xf>
    <xf numFmtId="0" fontId="27" fillId="0" borderId="7" xfId="0" quotePrefix="1" applyFont="1" applyBorder="1" applyAlignment="1">
      <alignment horizontal="center" vertical="center"/>
    </xf>
    <xf numFmtId="0" fontId="27" fillId="0" borderId="64" xfId="0" applyFont="1" applyBorder="1" applyAlignment="1">
      <alignment vertical="center" wrapText="1"/>
    </xf>
    <xf numFmtId="4" fontId="21" fillId="0" borderId="119" xfId="0" applyNumberFormat="1" applyFont="1" applyBorder="1" applyAlignment="1">
      <alignment horizontal="center" vertical="center"/>
    </xf>
    <xf numFmtId="164" fontId="34" fillId="0" borderId="120" xfId="4" applyNumberFormat="1" applyFont="1" applyFill="1" applyBorder="1" applyAlignment="1" applyProtection="1">
      <alignment horizontal="center" vertical="center"/>
    </xf>
    <xf numFmtId="4" fontId="21" fillId="0" borderId="77" xfId="0" applyNumberFormat="1" applyFont="1" applyBorder="1" applyAlignment="1">
      <alignment horizontal="center" vertical="center"/>
    </xf>
    <xf numFmtId="4" fontId="21" fillId="0" borderId="148" xfId="0" applyNumberFormat="1" applyFont="1" applyBorder="1" applyAlignment="1">
      <alignment horizontal="center" vertical="center"/>
    </xf>
    <xf numFmtId="4" fontId="21" fillId="0" borderId="28" xfId="0" applyNumberFormat="1" applyFont="1" applyBorder="1" applyAlignment="1">
      <alignment horizontal="center" vertical="center"/>
    </xf>
    <xf numFmtId="164" fontId="34" fillId="0" borderId="15" xfId="4" applyNumberFormat="1" applyFont="1" applyFill="1" applyBorder="1" applyAlignment="1" applyProtection="1">
      <alignment horizontal="center" vertical="center"/>
    </xf>
    <xf numFmtId="0" fontId="27" fillId="0" borderId="129" xfId="0" applyFont="1" applyBorder="1" applyAlignment="1">
      <alignment horizontal="center"/>
    </xf>
    <xf numFmtId="0" fontId="27" fillId="0" borderId="112" xfId="0" applyFont="1" applyBorder="1" applyAlignment="1">
      <alignment horizontal="center"/>
    </xf>
    <xf numFmtId="0" fontId="27" fillId="0" borderId="26" xfId="0" quotePrefix="1" applyFont="1" applyBorder="1" applyAlignment="1">
      <alignment horizontal="center"/>
    </xf>
    <xf numFmtId="0" fontId="28" fillId="0" borderId="15" xfId="0" applyFont="1" applyBorder="1"/>
    <xf numFmtId="0" fontId="30" fillId="0" borderId="117" xfId="0" quotePrefix="1" applyFont="1" applyBorder="1" applyAlignment="1">
      <alignment vertical="center"/>
    </xf>
    <xf numFmtId="0" fontId="30" fillId="0" borderId="4" xfId="0" quotePrefix="1" applyFont="1" applyBorder="1" applyAlignment="1">
      <alignment horizontal="left" vertical="center"/>
    </xf>
    <xf numFmtId="0" fontId="30" fillId="0" borderId="118" xfId="0" quotePrefix="1" applyFont="1" applyBorder="1" applyAlignment="1">
      <alignment horizontal="left" vertical="center"/>
    </xf>
    <xf numFmtId="176" fontId="21" fillId="0" borderId="6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64" fontId="34" fillId="0" borderId="18" xfId="4" applyNumberFormat="1" applyFont="1" applyFill="1" applyBorder="1" applyAlignment="1" applyProtection="1">
      <alignment horizontal="center" vertical="center"/>
    </xf>
    <xf numFmtId="0" fontId="30" fillId="0" borderId="123" xfId="0" applyFont="1" applyBorder="1"/>
    <xf numFmtId="0" fontId="26" fillId="0" borderId="108" xfId="0" applyFont="1" applyBorder="1" applyAlignment="1">
      <alignment horizontal="center"/>
    </xf>
    <xf numFmtId="0" fontId="26" fillId="0" borderId="96" xfId="0" applyFont="1" applyBorder="1" applyAlignment="1">
      <alignment horizontal="center"/>
    </xf>
    <xf numFmtId="0" fontId="30" fillId="0" borderId="117" xfId="0" quotePrefix="1" applyFont="1" applyBorder="1" applyAlignment="1">
      <alignment horizontal="left" vertical="center"/>
    </xf>
    <xf numFmtId="0" fontId="30" fillId="0" borderId="27" xfId="0" quotePrefix="1" applyFont="1" applyBorder="1" applyAlignment="1">
      <alignment horizontal="left" vertical="center"/>
    </xf>
    <xf numFmtId="0" fontId="28" fillId="0" borderId="27" xfId="0" applyFont="1" applyBorder="1"/>
    <xf numFmtId="0" fontId="28" fillId="0" borderId="81" xfId="0" applyFont="1" applyBorder="1"/>
    <xf numFmtId="0" fontId="28" fillId="0" borderId="4" xfId="0" applyFont="1" applyBorder="1"/>
    <xf numFmtId="164" fontId="34" fillId="0" borderId="13" xfId="4" applyNumberFormat="1" applyFont="1" applyFill="1" applyBorder="1" applyAlignment="1" applyProtection="1">
      <alignment horizontal="center" vertical="center"/>
    </xf>
    <xf numFmtId="164" fontId="34" fillId="0" borderId="14" xfId="4" applyNumberFormat="1" applyFont="1" applyFill="1" applyBorder="1" applyAlignment="1" applyProtection="1">
      <alignment horizontal="center" vertical="center"/>
    </xf>
    <xf numFmtId="164" fontId="34" fillId="0" borderId="4" xfId="4" applyNumberFormat="1" applyFont="1" applyFill="1" applyBorder="1" applyAlignment="1" applyProtection="1">
      <alignment horizontal="center" vertical="center"/>
    </xf>
    <xf numFmtId="164" fontId="34" fillId="0" borderId="29" xfId="4" applyNumberFormat="1" applyFont="1" applyFill="1" applyBorder="1" applyAlignment="1" applyProtection="1">
      <alignment horizontal="center" vertical="center"/>
    </xf>
    <xf numFmtId="0" fontId="27" fillId="0" borderId="81" xfId="0" applyFont="1" applyBorder="1" applyAlignment="1">
      <alignment vertical="center" wrapText="1"/>
    </xf>
    <xf numFmtId="0" fontId="27" fillId="0" borderId="27" xfId="0" applyFont="1" applyBorder="1" applyAlignment="1">
      <alignment vertical="center" wrapText="1"/>
    </xf>
    <xf numFmtId="0" fontId="27" fillId="0" borderId="4" xfId="0" applyFont="1" applyBorder="1" applyAlignment="1">
      <alignment vertical="center" wrapText="1"/>
    </xf>
    <xf numFmtId="2" fontId="21" fillId="0" borderId="5" xfId="0" applyNumberFormat="1" applyFont="1" applyBorder="1" applyAlignment="1">
      <alignment horizontal="center" vertical="center"/>
    </xf>
    <xf numFmtId="2" fontId="34" fillId="0" borderId="14" xfId="4" applyNumberFormat="1" applyFont="1" applyFill="1" applyBorder="1" applyAlignment="1" applyProtection="1">
      <alignment horizontal="center" vertical="center"/>
    </xf>
    <xf numFmtId="2" fontId="21" fillId="0" borderId="28" xfId="0" applyNumberFormat="1" applyFont="1" applyBorder="1" applyAlignment="1">
      <alignment horizontal="center" vertical="center"/>
    </xf>
    <xf numFmtId="2" fontId="34" fillId="0" borderId="15" xfId="4" applyNumberFormat="1" applyFont="1" applyFill="1" applyBorder="1" applyAlignment="1" applyProtection="1">
      <alignment horizontal="center" vertical="center"/>
    </xf>
    <xf numFmtId="170" fontId="33" fillId="4" borderId="5" xfId="0" applyNumberFormat="1" applyFont="1" applyFill="1" applyBorder="1" applyAlignment="1">
      <alignment horizontal="center" vertical="center"/>
    </xf>
    <xf numFmtId="164" fontId="38" fillId="4" borderId="14" xfId="4" applyNumberFormat="1" applyFont="1" applyFill="1" applyBorder="1" applyAlignment="1" applyProtection="1">
      <alignment horizontal="center" vertical="center"/>
    </xf>
    <xf numFmtId="170" fontId="21" fillId="4" borderId="6" xfId="0" applyNumberFormat="1" applyFont="1" applyFill="1" applyBorder="1" applyAlignment="1">
      <alignment horizontal="center" vertical="center"/>
    </xf>
    <xf numFmtId="164" fontId="34" fillId="4" borderId="2" xfId="4" applyNumberFormat="1" applyFont="1" applyFill="1" applyBorder="1" applyAlignment="1" applyProtection="1">
      <alignment horizontal="center" vertical="center"/>
    </xf>
    <xf numFmtId="170" fontId="21" fillId="4" borderId="5" xfId="0" applyNumberFormat="1" applyFont="1" applyFill="1" applyBorder="1" applyAlignment="1">
      <alignment horizontal="center" vertical="center"/>
    </xf>
    <xf numFmtId="0" fontId="27" fillId="0" borderId="19" xfId="0" quotePrefix="1" applyFont="1" applyBorder="1" applyAlignment="1">
      <alignment horizontal="center" vertical="center"/>
    </xf>
    <xf numFmtId="0" fontId="28" fillId="0" borderId="69" xfId="0" applyFont="1" applyBorder="1"/>
    <xf numFmtId="0" fontId="27" fillId="0" borderId="149" xfId="2" quotePrefix="1" applyFont="1" applyBorder="1" applyAlignment="1">
      <alignment horizontal="center" vertical="center" wrapText="1"/>
    </xf>
    <xf numFmtId="0" fontId="27" fillId="0" borderId="95" xfId="2" quotePrefix="1" applyFont="1" applyBorder="1" applyAlignment="1">
      <alignment horizontal="center" vertical="center" wrapText="1"/>
    </xf>
    <xf numFmtId="0" fontId="27" fillId="0" borderId="64" xfId="2" applyFont="1" applyBorder="1" applyAlignment="1">
      <alignment horizontal="center" vertical="center"/>
    </xf>
    <xf numFmtId="0" fontId="30" fillId="0" borderId="64" xfId="2" applyFont="1" applyBorder="1" applyAlignment="1">
      <alignment horizontal="left" vertical="center"/>
    </xf>
    <xf numFmtId="0" fontId="30" fillId="0" borderId="27" xfId="2" applyFont="1" applyBorder="1" applyAlignment="1">
      <alignment horizontal="left" vertical="center"/>
    </xf>
    <xf numFmtId="0" fontId="30" fillId="0" borderId="80" xfId="2" applyFont="1" applyBorder="1" applyAlignment="1">
      <alignment horizontal="left" vertical="center"/>
    </xf>
    <xf numFmtId="174" fontId="42" fillId="0" borderId="149" xfId="2" applyNumberFormat="1" applyFont="1" applyBorder="1" applyAlignment="1">
      <alignment horizontal="center" vertical="center"/>
    </xf>
    <xf numFmtId="174" fontId="42" fillId="0" borderId="95" xfId="2" applyNumberFormat="1" applyFont="1" applyBorder="1" applyAlignment="1">
      <alignment horizontal="center" vertical="center"/>
    </xf>
    <xf numFmtId="174" fontId="42" fillId="0" borderId="150" xfId="2" applyNumberFormat="1" applyFont="1" applyBorder="1" applyAlignment="1">
      <alignment horizontal="center" vertical="center"/>
    </xf>
    <xf numFmtId="174" fontId="42" fillId="0" borderId="2" xfId="2" applyNumberFormat="1" applyFont="1" applyBorder="1" applyAlignment="1">
      <alignment horizontal="center" vertical="center"/>
    </xf>
    <xf numFmtId="174" fontId="42" fillId="0" borderId="151" xfId="2" applyNumberFormat="1" applyFont="1" applyBorder="1" applyAlignment="1">
      <alignment horizontal="center" vertical="center"/>
    </xf>
    <xf numFmtId="174" fontId="42" fillId="0" borderId="15" xfId="2" applyNumberFormat="1" applyFont="1" applyBorder="1" applyAlignment="1">
      <alignment horizontal="center" vertical="center"/>
    </xf>
    <xf numFmtId="174" fontId="42" fillId="4" borderId="2" xfId="2" applyNumberFormat="1" applyFont="1" applyFill="1" applyBorder="1" applyAlignment="1">
      <alignment horizontal="center" vertical="center"/>
    </xf>
    <xf numFmtId="174" fontId="42" fillId="4" borderId="15" xfId="2" applyNumberFormat="1" applyFont="1" applyFill="1" applyBorder="1" applyAlignment="1">
      <alignment horizontal="center" vertical="center"/>
    </xf>
    <xf numFmtId="0" fontId="28" fillId="0" borderId="149" xfId="2" applyFont="1" applyBorder="1" applyAlignment="1">
      <alignment horizontal="center" vertical="center"/>
    </xf>
    <xf numFmtId="0" fontId="27" fillId="0" borderId="64" xfId="2" quotePrefix="1" applyFont="1" applyBorder="1" applyAlignment="1">
      <alignment horizontal="center" vertical="center" wrapText="1"/>
    </xf>
    <xf numFmtId="0" fontId="42" fillId="0" borderId="149" xfId="2" applyFont="1" applyBorder="1" applyAlignment="1">
      <alignment horizontal="center" vertical="center"/>
    </xf>
    <xf numFmtId="0" fontId="42" fillId="0" borderId="150" xfId="2" applyFont="1" applyBorder="1" applyAlignment="1">
      <alignment horizontal="center" vertical="center"/>
    </xf>
    <xf numFmtId="0" fontId="42" fillId="0" borderId="151" xfId="2" applyFont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0" fillId="0" borderId="30" xfId="0" quotePrefix="1" applyFont="1" applyBorder="1" applyAlignment="1">
      <alignment vertical="center"/>
    </xf>
    <xf numFmtId="4" fontId="21" fillId="0" borderId="67" xfId="0" applyNumberFormat="1" applyFont="1" applyBorder="1" applyAlignment="1">
      <alignment horizontal="center" vertical="center"/>
    </xf>
    <xf numFmtId="0" fontId="30" fillId="0" borderId="168" xfId="0" applyFont="1" applyBorder="1" applyAlignment="1">
      <alignment horizontal="left" vertical="center"/>
    </xf>
    <xf numFmtId="164" fontId="34" fillId="0" borderId="2" xfId="4" applyNumberFormat="1" applyFont="1" applyFill="1" applyBorder="1" applyAlignment="1" applyProtection="1">
      <alignment horizontal="center" vertical="center"/>
    </xf>
    <xf numFmtId="164" fontId="34" fillId="0" borderId="166" xfId="4" applyNumberFormat="1" applyFont="1" applyFill="1" applyBorder="1" applyAlignment="1" applyProtection="1">
      <alignment horizontal="center" vertical="center"/>
    </xf>
    <xf numFmtId="0" fontId="30" fillId="0" borderId="27" xfId="0" applyFont="1" applyBorder="1" applyAlignment="1">
      <alignment vertical="center"/>
    </xf>
    <xf numFmtId="0" fontId="30" fillId="0" borderId="27" xfId="0" quotePrefix="1" applyFont="1" applyBorder="1" applyAlignment="1">
      <alignment vertical="center"/>
    </xf>
    <xf numFmtId="176" fontId="21" fillId="0" borderId="0" xfId="0" applyNumberFormat="1" applyFont="1" applyAlignment="1">
      <alignment horizontal="center" vertical="center"/>
    </xf>
    <xf numFmtId="4" fontId="21" fillId="0" borderId="5" xfId="0" applyNumberFormat="1" applyFont="1" applyBorder="1" applyAlignment="1">
      <alignment vertical="center" wrapText="1"/>
    </xf>
    <xf numFmtId="4" fontId="21" fillId="0" borderId="14" xfId="0" applyNumberFormat="1" applyFont="1" applyBorder="1" applyAlignment="1">
      <alignment vertical="center" wrapText="1"/>
    </xf>
    <xf numFmtId="4" fontId="21" fillId="0" borderId="6" xfId="0" applyNumberFormat="1" applyFont="1" applyBorder="1" applyAlignment="1">
      <alignment vertical="center" wrapText="1"/>
    </xf>
    <xf numFmtId="4" fontId="21" fillId="0" borderId="2" xfId="0" applyNumberFormat="1" applyFont="1" applyBorder="1" applyAlignment="1">
      <alignment vertical="center" wrapText="1"/>
    </xf>
    <xf numFmtId="4" fontId="21" fillId="0" borderId="167" xfId="0" applyNumberFormat="1" applyFont="1" applyBorder="1" applyAlignment="1">
      <alignment vertical="center" wrapText="1"/>
    </xf>
    <xf numFmtId="4" fontId="21" fillId="0" borderId="166" xfId="0" applyNumberFormat="1" applyFont="1" applyBorder="1" applyAlignment="1">
      <alignment vertical="center" wrapText="1"/>
    </xf>
    <xf numFmtId="4" fontId="21" fillId="0" borderId="6" xfId="0" applyNumberFormat="1" applyFont="1" applyBorder="1" applyAlignment="1">
      <alignment horizontal="center" vertical="center" wrapText="1"/>
    </xf>
    <xf numFmtId="4" fontId="34" fillId="0" borderId="2" xfId="0" applyNumberFormat="1" applyFont="1" applyBorder="1" applyAlignment="1">
      <alignment horizontal="center" vertical="center" wrapText="1"/>
    </xf>
    <xf numFmtId="4" fontId="21" fillId="0" borderId="170" xfId="0" applyNumberFormat="1" applyFont="1" applyBorder="1" applyAlignment="1">
      <alignment vertical="center"/>
    </xf>
    <xf numFmtId="4" fontId="21" fillId="0" borderId="14" xfId="0" applyNumberFormat="1" applyFont="1" applyBorder="1" applyAlignment="1">
      <alignment vertical="center"/>
    </xf>
    <xf numFmtId="4" fontId="21" fillId="0" borderId="27" xfId="0" applyNumberFormat="1" applyFont="1" applyBorder="1" applyAlignment="1">
      <alignment vertical="center"/>
    </xf>
    <xf numFmtId="4" fontId="21" fillId="0" borderId="2" xfId="0" applyNumberFormat="1" applyFont="1" applyBorder="1" applyAlignment="1">
      <alignment vertical="center"/>
    </xf>
    <xf numFmtId="4" fontId="21" fillId="0" borderId="80" xfId="0" applyNumberFormat="1" applyFont="1" applyBorder="1" applyAlignment="1">
      <alignment vertical="center"/>
    </xf>
    <xf numFmtId="4" fontId="21" fillId="0" borderId="166" xfId="0" applyNumberFormat="1" applyFont="1" applyBorder="1" applyAlignment="1">
      <alignment vertical="center"/>
    </xf>
    <xf numFmtId="4" fontId="34" fillId="0" borderId="2" xfId="0" applyNumberFormat="1" applyFont="1" applyBorder="1" applyAlignment="1">
      <alignment vertical="center"/>
    </xf>
    <xf numFmtId="176" fontId="21" fillId="0" borderId="167" xfId="0" applyNumberFormat="1" applyFont="1" applyBorder="1" applyAlignment="1">
      <alignment horizontal="center" vertical="center"/>
    </xf>
    <xf numFmtId="176" fontId="21" fillId="0" borderId="148" xfId="0" applyNumberFormat="1" applyFont="1" applyBorder="1" applyAlignment="1">
      <alignment horizontal="center" vertical="center"/>
    </xf>
    <xf numFmtId="0" fontId="30" fillId="0" borderId="16" xfId="0" quotePrefix="1" applyFont="1" applyBorder="1" applyAlignment="1">
      <alignment horizontal="left" vertical="center"/>
    </xf>
    <xf numFmtId="0" fontId="32" fillId="0" borderId="69" xfId="0" quotePrefix="1" applyFont="1" applyBorder="1" applyAlignment="1">
      <alignment horizontal="center" vertical="center"/>
    </xf>
    <xf numFmtId="0" fontId="25" fillId="0" borderId="69" xfId="0" applyFont="1" applyBorder="1"/>
    <xf numFmtId="0" fontId="30" fillId="0" borderId="80" xfId="0" quotePrefix="1" applyFont="1" applyBorder="1" applyAlignment="1">
      <alignment horizontal="left" vertical="center"/>
    </xf>
    <xf numFmtId="4" fontId="34" fillId="0" borderId="87" xfId="0" applyNumberFormat="1" applyFont="1" applyBorder="1" applyAlignment="1">
      <alignment horizontal="center" vertical="center"/>
    </xf>
    <xf numFmtId="4" fontId="34" fillId="0" borderId="85" xfId="0" applyNumberFormat="1" applyFont="1" applyBorder="1" applyAlignment="1">
      <alignment horizontal="center" vertical="center"/>
    </xf>
    <xf numFmtId="4" fontId="21" fillId="0" borderId="79" xfId="0" applyNumberFormat="1" applyFont="1" applyBorder="1" applyAlignment="1">
      <alignment horizontal="center" vertical="center"/>
    </xf>
    <xf numFmtId="4" fontId="34" fillId="0" borderId="82" xfId="4" applyNumberFormat="1" applyFont="1" applyFill="1" applyBorder="1" applyAlignment="1" applyProtection="1">
      <alignment horizontal="center" vertical="center"/>
    </xf>
    <xf numFmtId="4" fontId="34" fillId="0" borderId="83" xfId="4" applyNumberFormat="1" applyFont="1" applyFill="1" applyBorder="1" applyAlignment="1" applyProtection="1">
      <alignment horizontal="center" vertical="center"/>
    </xf>
    <xf numFmtId="0" fontId="43" fillId="0" borderId="0" xfId="0" applyFont="1"/>
    <xf numFmtId="0" fontId="44" fillId="0" borderId="0" xfId="2" applyFont="1"/>
    <xf numFmtId="0" fontId="45" fillId="0" borderId="0" xfId="0" applyFont="1"/>
    <xf numFmtId="0" fontId="28" fillId="0" borderId="154" xfId="0" applyFont="1" applyBorder="1"/>
    <xf numFmtId="164" fontId="34" fillId="4" borderId="14" xfId="4" applyNumberFormat="1" applyFont="1" applyFill="1" applyBorder="1" applyAlignment="1" applyProtection="1">
      <alignment horizontal="center" vertical="center"/>
    </xf>
    <xf numFmtId="170" fontId="21" fillId="4" borderId="167" xfId="0" applyNumberFormat="1" applyFont="1" applyFill="1" applyBorder="1" applyAlignment="1">
      <alignment horizontal="center" vertical="center"/>
    </xf>
    <xf numFmtId="164" fontId="34" fillId="4" borderId="168" xfId="4" applyNumberFormat="1" applyFont="1" applyFill="1" applyBorder="1" applyAlignment="1" applyProtection="1">
      <alignment horizontal="center" vertical="center"/>
    </xf>
    <xf numFmtId="164" fontId="34" fillId="4" borderId="166" xfId="4" applyNumberFormat="1" applyFont="1" applyFill="1" applyBorder="1" applyAlignment="1" applyProtection="1">
      <alignment horizontal="center" vertical="center"/>
    </xf>
    <xf numFmtId="170" fontId="21" fillId="0" borderId="167" xfId="0" applyNumberFormat="1" applyFont="1" applyBorder="1" applyAlignment="1">
      <alignment horizontal="center" vertical="center"/>
    </xf>
    <xf numFmtId="4" fontId="21" fillId="0" borderId="6" xfId="0" applyNumberFormat="1" applyFont="1" applyBorder="1" applyAlignment="1">
      <alignment horizontal="center" vertical="center"/>
    </xf>
    <xf numFmtId="4" fontId="21" fillId="0" borderId="167" xfId="0" applyNumberFormat="1" applyFont="1" applyBorder="1" applyAlignment="1">
      <alignment horizontal="center" vertical="center"/>
    </xf>
    <xf numFmtId="0" fontId="0" fillId="0" borderId="119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169" xfId="0" applyBorder="1" applyAlignment="1">
      <alignment horizontal="right"/>
    </xf>
    <xf numFmtId="0" fontId="30" fillId="0" borderId="27" xfId="0" applyFont="1" applyBorder="1" applyAlignment="1">
      <alignment horizontal="left" vertical="center"/>
    </xf>
    <xf numFmtId="0" fontId="30" fillId="0" borderId="4" xfId="0" applyFont="1" applyBorder="1" applyAlignment="1">
      <alignment horizontal="left" vertical="center"/>
    </xf>
    <xf numFmtId="0" fontId="30" fillId="0" borderId="80" xfId="0" applyFont="1" applyBorder="1" applyAlignment="1">
      <alignment horizontal="left" vertical="center"/>
    </xf>
    <xf numFmtId="0" fontId="30" fillId="0" borderId="117" xfId="0" applyFont="1" applyBorder="1" applyAlignment="1">
      <alignment horizontal="left" vertical="center"/>
    </xf>
    <xf numFmtId="0" fontId="30" fillId="0" borderId="118" xfId="0" applyFont="1" applyBorder="1" applyAlignment="1">
      <alignment horizontal="left" vertical="center"/>
    </xf>
    <xf numFmtId="0" fontId="27" fillId="0" borderId="0" xfId="0" quotePrefix="1" applyFont="1" applyAlignment="1">
      <alignment horizontal="center" vertical="center" wrapText="1"/>
    </xf>
    <xf numFmtId="0" fontId="27" fillId="0" borderId="6" xfId="0" quotePrefix="1" applyFont="1" applyBorder="1" applyAlignment="1">
      <alignment horizontal="center" vertical="center" wrapText="1"/>
    </xf>
    <xf numFmtId="0" fontId="18" fillId="0" borderId="0" xfId="0" quotePrefix="1" applyFont="1" applyAlignment="1">
      <alignment horizontal="left"/>
    </xf>
    <xf numFmtId="0" fontId="3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7" fillId="0" borderId="0" xfId="0" applyFont="1" applyAlignment="1">
      <alignment vertical="center" textRotation="90" wrapText="1"/>
    </xf>
    <xf numFmtId="0" fontId="0" fillId="0" borderId="0" xfId="0" applyAlignment="1">
      <alignment vertical="center" wrapText="1"/>
    </xf>
    <xf numFmtId="168" fontId="10" fillId="0" borderId="0" xfId="4" applyNumberFormat="1" applyFill="1" applyBorder="1" applyAlignment="1" applyProtection="1"/>
    <xf numFmtId="172" fontId="10" fillId="0" borderId="0" xfId="8" applyNumberFormat="1" applyFill="1" applyBorder="1" applyAlignment="1" applyProtection="1"/>
    <xf numFmtId="172" fontId="20" fillId="0" borderId="0" xfId="8" applyNumberFormat="1" applyFont="1" applyFill="1" applyBorder="1" applyAlignment="1" applyProtection="1"/>
    <xf numFmtId="39" fontId="21" fillId="0" borderId="0" xfId="4" applyNumberFormat="1" applyFont="1" applyFill="1" applyBorder="1" applyAlignment="1" applyProtection="1">
      <alignment horizontal="center" vertical="center"/>
    </xf>
    <xf numFmtId="39" fontId="24" fillId="0" borderId="0" xfId="4" applyNumberFormat="1" applyFont="1" applyFill="1" applyBorder="1" applyAlignment="1" applyProtection="1">
      <alignment horizontal="center" vertical="center"/>
    </xf>
    <xf numFmtId="0" fontId="23" fillId="0" borderId="0" xfId="0" applyFont="1" applyAlignment="1">
      <alignment horizontal="right"/>
    </xf>
    <xf numFmtId="0" fontId="27" fillId="0" borderId="0" xfId="0" applyFont="1" applyAlignment="1">
      <alignment vertical="center" wrapText="1"/>
    </xf>
    <xf numFmtId="0" fontId="9" fillId="0" borderId="0" xfId="9"/>
    <xf numFmtId="0" fontId="49" fillId="0" borderId="0" xfId="0" applyFont="1"/>
    <xf numFmtId="168" fontId="14" fillId="0" borderId="0" xfId="4" applyNumberFormat="1" applyFont="1" applyFill="1" applyBorder="1" applyAlignment="1" applyProtection="1"/>
    <xf numFmtId="9" fontId="14" fillId="0" borderId="0" xfId="8" applyFont="1" applyFill="1" applyBorder="1" applyAlignment="1" applyProtection="1"/>
    <xf numFmtId="168" fontId="19" fillId="0" borderId="0" xfId="4" applyNumberFormat="1" applyFont="1" applyFill="1" applyBorder="1" applyAlignment="1" applyProtection="1"/>
    <xf numFmtId="167" fontId="10" fillId="0" borderId="0" xfId="4" applyFill="1" applyBorder="1" applyAlignment="1" applyProtection="1"/>
    <xf numFmtId="172" fontId="10" fillId="0" borderId="0" xfId="4" applyNumberFormat="1" applyFill="1" applyBorder="1" applyAlignment="1" applyProtection="1"/>
    <xf numFmtId="164" fontId="24" fillId="0" borderId="0" xfId="4" applyNumberFormat="1" applyFont="1" applyFill="1" applyBorder="1" applyAlignment="1" applyProtection="1">
      <alignment horizontal="center" vertical="center"/>
    </xf>
    <xf numFmtId="164" fontId="24" fillId="0" borderId="0" xfId="4" applyNumberFormat="1" applyFont="1" applyFill="1" applyBorder="1" applyAlignment="1" applyProtection="1"/>
    <xf numFmtId="168" fontId="14" fillId="0" borderId="0" xfId="8" applyNumberFormat="1" applyFont="1" applyFill="1" applyBorder="1" applyAlignment="1" applyProtection="1"/>
    <xf numFmtId="169" fontId="10" fillId="0" borderId="0" xfId="4" applyNumberFormat="1" applyFill="1" applyBorder="1" applyAlignment="1" applyProtection="1">
      <alignment horizontal="center" vertical="center"/>
    </xf>
    <xf numFmtId="175" fontId="10" fillId="0" borderId="0" xfId="0" applyNumberFormat="1" applyFont="1"/>
    <xf numFmtId="173" fontId="10" fillId="0" borderId="0" xfId="4" applyNumberFormat="1" applyFill="1" applyBorder="1" applyAlignment="1" applyProtection="1">
      <alignment horizontal="center" vertical="center"/>
    </xf>
    <xf numFmtId="169" fontId="10" fillId="0" borderId="0" xfId="0" applyNumberFormat="1" applyFont="1"/>
    <xf numFmtId="169" fontId="12" fillId="0" borderId="0" xfId="4" applyNumberFormat="1" applyFont="1"/>
    <xf numFmtId="169" fontId="10" fillId="0" borderId="0" xfId="4" applyNumberFormat="1"/>
    <xf numFmtId="0" fontId="10" fillId="0" borderId="0" xfId="0" quotePrefix="1" applyFont="1" applyAlignment="1">
      <alignment horizontal="left"/>
    </xf>
    <xf numFmtId="171" fontId="10" fillId="0" borderId="0" xfId="0" applyNumberFormat="1" applyFont="1"/>
    <xf numFmtId="0" fontId="8" fillId="0" borderId="0" xfId="19"/>
    <xf numFmtId="0" fontId="8" fillId="0" borderId="0" xfId="9" applyFont="1"/>
    <xf numFmtId="0" fontId="7" fillId="0" borderId="0" xfId="19" applyFont="1"/>
    <xf numFmtId="172" fontId="0" fillId="0" borderId="0" xfId="8" applyNumberFormat="1" applyFont="1" applyFill="1" applyBorder="1" applyAlignment="1" applyProtection="1"/>
    <xf numFmtId="167" fontId="0" fillId="0" borderId="0" xfId="4" applyFont="1" applyFill="1" applyBorder="1" applyAlignment="1" applyProtection="1"/>
    <xf numFmtId="172" fontId="0" fillId="0" borderId="0" xfId="4" applyNumberFormat="1" applyFont="1" applyFill="1" applyBorder="1" applyAlignment="1" applyProtection="1"/>
    <xf numFmtId="0" fontId="0" fillId="0" borderId="0" xfId="0" applyAlignment="1">
      <alignment wrapText="1"/>
    </xf>
    <xf numFmtId="0" fontId="6" fillId="0" borderId="0" xfId="19" applyFont="1"/>
    <xf numFmtId="0" fontId="50" fillId="0" borderId="0" xfId="0" applyFont="1"/>
    <xf numFmtId="164" fontId="51" fillId="0" borderId="86" xfId="4" applyNumberFormat="1" applyFont="1" applyFill="1" applyBorder="1" applyAlignment="1" applyProtection="1">
      <alignment horizontal="center" vertical="center"/>
    </xf>
    <xf numFmtId="164" fontId="51" fillId="0" borderId="87" xfId="4" applyNumberFormat="1" applyFont="1" applyFill="1" applyBorder="1" applyAlignment="1" applyProtection="1">
      <alignment horizontal="center" vertical="center"/>
    </xf>
    <xf numFmtId="164" fontId="51" fillId="4" borderId="87" xfId="4" applyNumberFormat="1" applyFont="1" applyFill="1" applyBorder="1" applyAlignment="1" applyProtection="1">
      <alignment horizontal="center" vertical="center"/>
    </xf>
    <xf numFmtId="164" fontId="51" fillId="0" borderId="74" xfId="4" applyNumberFormat="1" applyFont="1" applyFill="1" applyBorder="1" applyAlignment="1" applyProtection="1">
      <alignment horizontal="center" vertical="center"/>
    </xf>
    <xf numFmtId="164" fontId="47" fillId="0" borderId="3" xfId="0" applyNumberFormat="1" applyFont="1" applyBorder="1" applyAlignment="1">
      <alignment horizontal="center" vertical="center"/>
    </xf>
    <xf numFmtId="170" fontId="47" fillId="0" borderId="76" xfId="0" applyNumberFormat="1" applyFont="1" applyBorder="1" applyAlignment="1">
      <alignment horizontal="center" vertical="center"/>
    </xf>
    <xf numFmtId="170" fontId="47" fillId="0" borderId="3" xfId="0" applyNumberFormat="1" applyFont="1" applyBorder="1" applyAlignment="1">
      <alignment horizontal="center" vertical="center"/>
    </xf>
    <xf numFmtId="164" fontId="51" fillId="0" borderId="84" xfId="0" applyNumberFormat="1" applyFont="1" applyBorder="1" applyAlignment="1">
      <alignment horizontal="center" vertical="center"/>
    </xf>
    <xf numFmtId="164" fontId="47" fillId="0" borderId="75" xfId="0" applyNumberFormat="1" applyFont="1" applyBorder="1" applyAlignment="1">
      <alignment horizontal="center" vertical="center"/>
    </xf>
    <xf numFmtId="164" fontId="51" fillId="0" borderId="85" xfId="0" applyNumberFormat="1" applyFont="1" applyBorder="1" applyAlignment="1">
      <alignment horizontal="center" vertical="center"/>
    </xf>
    <xf numFmtId="164" fontId="51" fillId="0" borderId="86" xfId="0" applyNumberFormat="1" applyFont="1" applyBorder="1" applyAlignment="1">
      <alignment horizontal="center" vertical="center"/>
    </xf>
    <xf numFmtId="164" fontId="47" fillId="0" borderId="76" xfId="0" applyNumberFormat="1" applyFont="1" applyBorder="1" applyAlignment="1">
      <alignment horizontal="center" vertical="center"/>
    </xf>
    <xf numFmtId="164" fontId="51" fillId="0" borderId="87" xfId="0" applyNumberFormat="1" applyFont="1" applyBorder="1" applyAlignment="1">
      <alignment horizontal="center" vertical="center"/>
    </xf>
    <xf numFmtId="164" fontId="47" fillId="0" borderId="186" xfId="0" applyNumberFormat="1" applyFont="1" applyBorder="1" applyAlignment="1">
      <alignment horizontal="center" vertical="center"/>
    </xf>
    <xf numFmtId="164" fontId="51" fillId="0" borderId="185" xfId="0" applyNumberFormat="1" applyFont="1" applyBorder="1" applyAlignment="1">
      <alignment horizontal="center" vertical="center"/>
    </xf>
    <xf numFmtId="164" fontId="51" fillId="0" borderId="87" xfId="0" applyNumberFormat="1" applyFont="1" applyBorder="1" applyAlignment="1">
      <alignment horizontal="left" vertical="center"/>
    </xf>
    <xf numFmtId="164" fontId="51" fillId="0" borderId="85" xfId="0" applyNumberFormat="1" applyFont="1" applyBorder="1" applyAlignment="1">
      <alignment horizontal="left" vertical="center"/>
    </xf>
    <xf numFmtId="170" fontId="47" fillId="0" borderId="0" xfId="0" applyNumberFormat="1" applyFont="1" applyAlignment="1">
      <alignment horizontal="center" vertical="center"/>
    </xf>
    <xf numFmtId="164" fontId="51" fillId="0" borderId="185" xfId="0" applyNumberFormat="1" applyFont="1" applyBorder="1" applyAlignment="1">
      <alignment horizontal="left" vertical="center"/>
    </xf>
    <xf numFmtId="4" fontId="47" fillId="0" borderId="135" xfId="0" applyNumberFormat="1" applyFont="1" applyBorder="1" applyAlignment="1">
      <alignment vertical="center"/>
    </xf>
    <xf numFmtId="4" fontId="47" fillId="0" borderId="14" xfId="0" applyNumberFormat="1" applyFont="1" applyBorder="1" applyAlignment="1">
      <alignment vertical="center"/>
    </xf>
    <xf numFmtId="4" fontId="47" fillId="0" borderId="0" xfId="0" applyNumberFormat="1" applyFont="1" applyAlignment="1">
      <alignment horizontal="center" vertical="center"/>
    </xf>
    <xf numFmtId="4" fontId="51" fillId="0" borderId="2" xfId="0" applyNumberFormat="1" applyFont="1" applyBorder="1" applyAlignment="1">
      <alignment horizontal="center" vertical="center"/>
    </xf>
    <xf numFmtId="4" fontId="47" fillId="0" borderId="186" xfId="0" applyNumberFormat="1" applyFont="1" applyBorder="1" applyAlignment="1">
      <alignment vertical="center"/>
    </xf>
    <xf numFmtId="4" fontId="47" fillId="0" borderId="185" xfId="0" applyNumberFormat="1" applyFont="1" applyBorder="1" applyAlignment="1">
      <alignment vertical="center"/>
    </xf>
    <xf numFmtId="0" fontId="50" fillId="0" borderId="149" xfId="2" applyFont="1" applyBorder="1" applyAlignment="1">
      <alignment horizontal="center" vertical="center"/>
    </xf>
    <xf numFmtId="174" fontId="50" fillId="0" borderId="198" xfId="2" applyNumberFormat="1" applyFont="1" applyBorder="1" applyAlignment="1">
      <alignment horizontal="center" vertical="center"/>
    </xf>
    <xf numFmtId="0" fontId="50" fillId="0" borderId="150" xfId="2" applyFont="1" applyBorder="1" applyAlignment="1">
      <alignment horizontal="center" vertical="center"/>
    </xf>
    <xf numFmtId="174" fontId="50" fillId="0" borderId="2" xfId="2" applyNumberFormat="1" applyFont="1" applyBorder="1" applyAlignment="1">
      <alignment horizontal="center" vertical="center"/>
    </xf>
    <xf numFmtId="0" fontId="50" fillId="0" borderId="194" xfId="2" applyFont="1" applyBorder="1" applyAlignment="1">
      <alignment horizontal="center" vertical="center"/>
    </xf>
    <xf numFmtId="174" fontId="50" fillId="0" borderId="185" xfId="2" applyNumberFormat="1" applyFont="1" applyBorder="1" applyAlignment="1">
      <alignment horizontal="center" vertical="center"/>
    </xf>
    <xf numFmtId="0" fontId="50" fillId="0" borderId="119" xfId="0" applyFont="1" applyBorder="1" applyAlignment="1">
      <alignment horizontal="right"/>
    </xf>
    <xf numFmtId="0" fontId="50" fillId="0" borderId="0" xfId="0" applyFont="1" applyAlignment="1">
      <alignment horizontal="right"/>
    </xf>
    <xf numFmtId="0" fontId="50" fillId="0" borderId="186" xfId="0" applyFont="1" applyBorder="1" applyAlignment="1">
      <alignment horizontal="right"/>
    </xf>
    <xf numFmtId="164" fontId="50" fillId="0" borderId="0" xfId="0" applyNumberFormat="1" applyFont="1"/>
    <xf numFmtId="4" fontId="47" fillId="0" borderId="119" xfId="0" applyNumberFormat="1" applyFont="1" applyBorder="1" applyAlignment="1">
      <alignment horizontal="center" vertical="center"/>
    </xf>
    <xf numFmtId="4" fontId="51" fillId="0" borderId="120" xfId="4" applyNumberFormat="1" applyFont="1" applyFill="1" applyBorder="1" applyAlignment="1" applyProtection="1">
      <alignment horizontal="center" vertical="center"/>
    </xf>
    <xf numFmtId="4" fontId="51" fillId="0" borderId="2" xfId="4" applyNumberFormat="1" applyFont="1" applyFill="1" applyBorder="1" applyAlignment="1" applyProtection="1">
      <alignment horizontal="center" vertical="center"/>
    </xf>
    <xf numFmtId="4" fontId="47" fillId="0" borderId="148" xfId="0" applyNumberFormat="1" applyFont="1" applyBorder="1" applyAlignment="1">
      <alignment horizontal="center" vertical="center"/>
    </xf>
    <xf numFmtId="4" fontId="47" fillId="0" borderId="192" xfId="0" applyNumberFormat="1" applyFont="1" applyBorder="1" applyAlignment="1">
      <alignment horizontal="center" vertical="center"/>
    </xf>
    <xf numFmtId="4" fontId="51" fillId="0" borderId="185" xfId="4" applyNumberFormat="1" applyFont="1" applyFill="1" applyBorder="1" applyAlignment="1" applyProtection="1">
      <alignment horizontal="center" vertical="center"/>
    </xf>
    <xf numFmtId="176" fontId="47" fillId="0" borderId="0" xfId="0" applyNumberFormat="1" applyFont="1" applyAlignment="1">
      <alignment horizontal="center" vertical="center"/>
    </xf>
    <xf numFmtId="164" fontId="51" fillId="0" borderId="0" xfId="4" applyNumberFormat="1" applyFont="1" applyFill="1" applyBorder="1" applyAlignment="1" applyProtection="1">
      <alignment horizontal="center" vertical="center"/>
    </xf>
    <xf numFmtId="170" fontId="47" fillId="4" borderId="5" xfId="0" applyNumberFormat="1" applyFont="1" applyFill="1" applyBorder="1" applyAlignment="1">
      <alignment horizontal="center" vertical="center"/>
    </xf>
    <xf numFmtId="164" fontId="51" fillId="4" borderId="14" xfId="4" applyNumberFormat="1" applyFont="1" applyFill="1" applyBorder="1" applyAlignment="1" applyProtection="1">
      <alignment horizontal="center" vertical="center"/>
    </xf>
    <xf numFmtId="170" fontId="47" fillId="4" borderId="6" xfId="0" applyNumberFormat="1" applyFont="1" applyFill="1" applyBorder="1" applyAlignment="1">
      <alignment horizontal="center" vertical="center"/>
    </xf>
    <xf numFmtId="164" fontId="51" fillId="4" borderId="2" xfId="4" applyNumberFormat="1" applyFont="1" applyFill="1" applyBorder="1" applyAlignment="1" applyProtection="1">
      <alignment horizontal="center" vertical="center"/>
    </xf>
    <xf numFmtId="170" fontId="47" fillId="0" borderId="28" xfId="0" applyNumberFormat="1" applyFont="1" applyBorder="1" applyAlignment="1">
      <alignment horizontal="center" vertical="center"/>
    </xf>
    <xf numFmtId="164" fontId="51" fillId="0" borderId="15" xfId="4" applyNumberFormat="1" applyFont="1" applyFill="1" applyBorder="1" applyAlignment="1" applyProtection="1">
      <alignment horizontal="center" vertical="center"/>
    </xf>
    <xf numFmtId="4" fontId="47" fillId="0" borderId="5" xfId="0" applyNumberFormat="1" applyFont="1" applyBorder="1" applyAlignment="1">
      <alignment vertical="center" wrapText="1"/>
    </xf>
    <xf numFmtId="4" fontId="47" fillId="0" borderId="14" xfId="0" applyNumberFormat="1" applyFont="1" applyBorder="1" applyAlignment="1">
      <alignment vertical="center" wrapText="1"/>
    </xf>
    <xf numFmtId="4" fontId="47" fillId="0" borderId="170" xfId="0" applyNumberFormat="1" applyFont="1" applyBorder="1" applyAlignment="1">
      <alignment vertical="center"/>
    </xf>
    <xf numFmtId="4" fontId="51" fillId="0" borderId="2" xfId="0" applyNumberFormat="1" applyFont="1" applyBorder="1" applyAlignment="1">
      <alignment horizontal="center" vertical="center" wrapText="1"/>
    </xf>
    <xf numFmtId="4" fontId="47" fillId="0" borderId="27" xfId="0" applyNumberFormat="1" applyFont="1" applyBorder="1" applyAlignment="1">
      <alignment horizontal="center" vertical="center"/>
    </xf>
    <xf numFmtId="0" fontId="50" fillId="0" borderId="174" xfId="2" applyFont="1" applyBorder="1" applyAlignment="1">
      <alignment horizontal="center" vertical="center"/>
    </xf>
    <xf numFmtId="0" fontId="50" fillId="0" borderId="200" xfId="2" applyFont="1" applyBorder="1" applyAlignment="1">
      <alignment horizontal="center" vertical="center"/>
    </xf>
    <xf numFmtId="174" fontId="50" fillId="5" borderId="2" xfId="2" applyNumberFormat="1" applyFont="1" applyFill="1" applyBorder="1" applyAlignment="1">
      <alignment horizontal="center" vertical="center"/>
    </xf>
    <xf numFmtId="180" fontId="50" fillId="0" borderId="151" xfId="2" applyNumberFormat="1" applyFont="1" applyBorder="1" applyAlignment="1">
      <alignment horizontal="center" vertical="center"/>
    </xf>
    <xf numFmtId="174" fontId="50" fillId="5" borderId="15" xfId="2" applyNumberFormat="1" applyFont="1" applyFill="1" applyBorder="1" applyAlignment="1">
      <alignment horizontal="center" vertical="center"/>
    </xf>
    <xf numFmtId="0" fontId="50" fillId="0" borderId="151" xfId="2" applyFont="1" applyBorder="1" applyAlignment="1">
      <alignment horizontal="center" vertical="center"/>
    </xf>
    <xf numFmtId="174" fontId="50" fillId="0" borderId="175" xfId="0" applyNumberFormat="1" applyFont="1" applyBorder="1" applyAlignment="1">
      <alignment horizontal="center" vertical="center"/>
    </xf>
    <xf numFmtId="174" fontId="50" fillId="0" borderId="200" xfId="0" applyNumberFormat="1" applyFont="1" applyBorder="1" applyAlignment="1">
      <alignment horizontal="center" vertical="center"/>
    </xf>
    <xf numFmtId="174" fontId="50" fillId="6" borderId="2" xfId="2" applyNumberFormat="1" applyFont="1" applyFill="1" applyBorder="1" applyAlignment="1">
      <alignment horizontal="center" vertical="center"/>
    </xf>
    <xf numFmtId="174" fontId="50" fillId="6" borderId="15" xfId="2" applyNumberFormat="1" applyFont="1" applyFill="1" applyBorder="1" applyAlignment="1">
      <alignment horizontal="center" vertical="center"/>
    </xf>
    <xf numFmtId="0" fontId="50" fillId="0" borderId="117" xfId="0" applyFont="1" applyBorder="1" applyAlignment="1">
      <alignment horizontal="left" vertical="center"/>
    </xf>
    <xf numFmtId="0" fontId="50" fillId="0" borderId="27" xfId="0" applyFont="1" applyBorder="1" applyAlignment="1">
      <alignment horizontal="left" vertical="center"/>
    </xf>
    <xf numFmtId="0" fontId="50" fillId="0" borderId="27" xfId="0" quotePrefix="1" applyFont="1" applyBorder="1" applyAlignment="1">
      <alignment horizontal="left" vertical="center"/>
    </xf>
    <xf numFmtId="0" fontId="50" fillId="0" borderId="80" xfId="0" applyFont="1" applyBorder="1" applyAlignment="1">
      <alignment horizontal="left" vertical="center"/>
    </xf>
    <xf numFmtId="0" fontId="52" fillId="6" borderId="0" xfId="6" applyFont="1" applyFill="1"/>
    <xf numFmtId="0" fontId="53" fillId="6" borderId="0" xfId="0" applyFont="1" applyFill="1"/>
    <xf numFmtId="17" fontId="54" fillId="6" borderId="0" xfId="6" quotePrefix="1" applyNumberFormat="1" applyFont="1" applyFill="1" applyAlignment="1">
      <alignment vertical="center"/>
    </xf>
    <xf numFmtId="0" fontId="59" fillId="6" borderId="133" xfId="5" applyFont="1" applyFill="1" applyBorder="1" applyAlignment="1" applyProtection="1">
      <alignment horizontal="left" vertical="center" indent="1"/>
    </xf>
    <xf numFmtId="0" fontId="59" fillId="6" borderId="133" xfId="5" quotePrefix="1" applyFont="1" applyFill="1" applyBorder="1" applyAlignment="1" applyProtection="1">
      <alignment horizontal="left" vertical="center" indent="1"/>
    </xf>
    <xf numFmtId="0" fontId="60" fillId="6" borderId="133" xfId="5" applyFont="1" applyFill="1" applyBorder="1" applyAlignment="1" applyProtection="1">
      <alignment vertical="center"/>
    </xf>
    <xf numFmtId="0" fontId="59" fillId="6" borderId="134" xfId="5" quotePrefix="1" applyFont="1" applyFill="1" applyBorder="1" applyAlignment="1" applyProtection="1">
      <alignment horizontal="left" vertical="center" indent="1"/>
    </xf>
    <xf numFmtId="0" fontId="52" fillId="6" borderId="0" xfId="6" applyFont="1" applyFill="1" applyAlignment="1">
      <alignment horizontal="left" indent="1"/>
    </xf>
    <xf numFmtId="0" fontId="56" fillId="6" borderId="0" xfId="6" quotePrefix="1" applyFont="1" applyFill="1" applyAlignment="1">
      <alignment horizontal="center" vertical="center"/>
    </xf>
    <xf numFmtId="0" fontId="52" fillId="6" borderId="0" xfId="6" applyFont="1" applyFill="1" applyAlignment="1">
      <alignment horizontal="center"/>
    </xf>
    <xf numFmtId="0" fontId="54" fillId="6" borderId="0" xfId="6" quotePrefix="1" applyFont="1" applyFill="1" applyAlignment="1">
      <alignment horizontal="center" vertical="center"/>
    </xf>
    <xf numFmtId="0" fontId="53" fillId="6" borderId="222" xfId="0" applyFont="1" applyFill="1" applyBorder="1"/>
    <xf numFmtId="0" fontId="57" fillId="6" borderId="222" xfId="6" quotePrefix="1" applyFont="1" applyFill="1" applyBorder="1" applyAlignment="1">
      <alignment vertical="center"/>
    </xf>
    <xf numFmtId="0" fontId="52" fillId="6" borderId="227" xfId="6" applyFont="1" applyFill="1" applyBorder="1"/>
    <xf numFmtId="0" fontId="59" fillId="6" borderId="133" xfId="5" applyFont="1" applyFill="1" applyBorder="1" applyAlignment="1" applyProtection="1">
      <alignment horizontal="left" vertical="center"/>
    </xf>
    <xf numFmtId="0" fontId="59" fillId="6" borderId="133" xfId="5" quotePrefix="1" applyFont="1" applyFill="1" applyBorder="1" applyAlignment="1" applyProtection="1">
      <alignment horizontal="left" vertical="center"/>
    </xf>
    <xf numFmtId="0" fontId="57" fillId="8" borderId="0" xfId="6" quotePrefix="1" applyFont="1" applyFill="1" applyAlignment="1">
      <alignment horizontal="center" vertical="center"/>
    </xf>
    <xf numFmtId="0" fontId="53" fillId="6" borderId="0" xfId="0" applyFont="1" applyFill="1" applyAlignment="1">
      <alignment horizontal="left" vertical="center"/>
    </xf>
    <xf numFmtId="0" fontId="52" fillId="6" borderId="0" xfId="6" applyFont="1" applyFill="1" applyAlignment="1">
      <alignment horizontal="left" vertical="center"/>
    </xf>
    <xf numFmtId="0" fontId="57" fillId="6" borderId="223" xfId="6" quotePrefix="1" applyFont="1" applyFill="1" applyBorder="1" applyAlignment="1">
      <alignment horizontal="left" vertical="center"/>
    </xf>
    <xf numFmtId="17" fontId="54" fillId="6" borderId="0" xfId="6" quotePrefix="1" applyNumberFormat="1" applyFont="1" applyFill="1" applyAlignment="1">
      <alignment horizontal="left" vertical="center"/>
    </xf>
    <xf numFmtId="0" fontId="58" fillId="6" borderId="0" xfId="6" applyFont="1" applyFill="1" applyAlignment="1">
      <alignment horizontal="left" vertical="center"/>
    </xf>
    <xf numFmtId="0" fontId="57" fillId="6" borderId="224" xfId="6" quotePrefix="1" applyFont="1" applyFill="1" applyBorder="1" applyAlignment="1">
      <alignment horizontal="left" vertical="center"/>
    </xf>
    <xf numFmtId="0" fontId="52" fillId="6" borderId="0" xfId="6" quotePrefix="1" applyFont="1" applyFill="1" applyAlignment="1">
      <alignment horizontal="left" vertical="center" wrapText="1"/>
    </xf>
    <xf numFmtId="0" fontId="52" fillId="6" borderId="224" xfId="6" applyFont="1" applyFill="1" applyBorder="1" applyAlignment="1">
      <alignment horizontal="left" vertical="center"/>
    </xf>
    <xf numFmtId="0" fontId="52" fillId="6" borderId="130" xfId="6" applyFont="1" applyFill="1" applyBorder="1" applyAlignment="1">
      <alignment horizontal="left" vertical="center"/>
    </xf>
    <xf numFmtId="0" fontId="52" fillId="6" borderId="226" xfId="6" applyFont="1" applyFill="1" applyBorder="1" applyAlignment="1">
      <alignment horizontal="center"/>
    </xf>
    <xf numFmtId="0" fontId="52" fillId="6" borderId="222" xfId="6" applyFont="1" applyFill="1" applyBorder="1" applyAlignment="1">
      <alignment horizontal="center"/>
    </xf>
    <xf numFmtId="0" fontId="65" fillId="6" borderId="220" xfId="6" applyFont="1" applyFill="1" applyBorder="1" applyAlignment="1">
      <alignment horizontal="left" vertical="center"/>
    </xf>
    <xf numFmtId="0" fontId="65" fillId="6" borderId="225" xfId="6" applyFont="1" applyFill="1" applyBorder="1" applyAlignment="1">
      <alignment horizontal="left" indent="6"/>
    </xf>
    <xf numFmtId="0" fontId="52" fillId="6" borderId="230" xfId="6" applyFont="1" applyFill="1" applyBorder="1"/>
    <xf numFmtId="0" fontId="40" fillId="8" borderId="222" xfId="6" applyFont="1" applyFill="1" applyBorder="1" applyAlignment="1">
      <alignment horizontal="center" vertical="center"/>
    </xf>
    <xf numFmtId="0" fontId="65" fillId="6" borderId="220" xfId="6" applyFont="1" applyFill="1" applyBorder="1" applyAlignment="1">
      <alignment horizontal="left" vertical="center" wrapText="1"/>
    </xf>
    <xf numFmtId="0" fontId="63" fillId="6" borderId="228" xfId="0" applyFont="1" applyFill="1" applyBorder="1" applyAlignment="1">
      <alignment horizontal="right" vertical="center"/>
    </xf>
    <xf numFmtId="0" fontId="63" fillId="6" borderId="229" xfId="0" applyFont="1" applyFill="1" applyBorder="1" applyAlignment="1">
      <alignment horizontal="right" vertical="center"/>
    </xf>
    <xf numFmtId="0" fontId="64" fillId="6" borderId="221" xfId="5" quotePrefix="1" applyFont="1" applyFill="1" applyBorder="1" applyAlignment="1">
      <alignment horizontal="center" vertical="center"/>
    </xf>
    <xf numFmtId="0" fontId="67" fillId="6" borderId="221" xfId="5" quotePrefix="1" applyFont="1" applyFill="1" applyBorder="1" applyAlignment="1">
      <alignment horizontal="center" vertical="center"/>
    </xf>
    <xf numFmtId="0" fontId="69" fillId="0" borderId="0" xfId="5" applyFont="1" applyAlignment="1">
      <alignment vertical="top"/>
    </xf>
    <xf numFmtId="0" fontId="47" fillId="0" borderId="0" xfId="0" applyFont="1" applyAlignment="1">
      <alignment horizontal="center" vertical="center" wrapText="1"/>
    </xf>
    <xf numFmtId="39" fontId="47" fillId="0" borderId="0" xfId="4" applyNumberFormat="1" applyFont="1" applyFill="1" applyBorder="1" applyAlignment="1" applyProtection="1">
      <alignment horizontal="center" vertical="center"/>
    </xf>
    <xf numFmtId="39" fontId="50" fillId="0" borderId="0" xfId="4" applyNumberFormat="1" applyFont="1" applyFill="1" applyBorder="1" applyAlignment="1" applyProtection="1">
      <alignment horizontal="center" vertical="center"/>
    </xf>
    <xf numFmtId="164" fontId="47" fillId="0" borderId="0" xfId="0" applyNumberFormat="1" applyFont="1" applyAlignment="1">
      <alignment vertical="center"/>
    </xf>
    <xf numFmtId="164" fontId="51" fillId="0" borderId="0" xfId="0" applyNumberFormat="1" applyFont="1" applyAlignment="1">
      <alignment vertical="center"/>
    </xf>
    <xf numFmtId="0" fontId="51" fillId="0" borderId="2" xfId="0" quotePrefix="1" applyFont="1" applyBorder="1" applyAlignment="1">
      <alignment horizontal="center" vertical="center"/>
    </xf>
    <xf numFmtId="0" fontId="50" fillId="0" borderId="0" xfId="0" quotePrefix="1" applyFont="1" applyAlignment="1">
      <alignment horizontal="center" vertical="center" wrapText="1"/>
    </xf>
    <xf numFmtId="0" fontId="50" fillId="0" borderId="0" xfId="0" applyFont="1" applyAlignment="1">
      <alignment horizontal="left" vertical="center"/>
    </xf>
    <xf numFmtId="0" fontId="50" fillId="0" borderId="0" xfId="0" quotePrefix="1" applyFont="1" applyAlignment="1">
      <alignment horizontal="left" vertical="center" wrapText="1"/>
    </xf>
    <xf numFmtId="2" fontId="51" fillId="0" borderId="0" xfId="4" applyNumberFormat="1" applyFont="1" applyFill="1" applyBorder="1" applyAlignment="1" applyProtection="1">
      <alignment horizontal="center" vertical="center"/>
    </xf>
    <xf numFmtId="0" fontId="50" fillId="0" borderId="0" xfId="0" applyFont="1" applyAlignment="1">
      <alignment horizontal="right" vertical="center"/>
    </xf>
    <xf numFmtId="0" fontId="50" fillId="0" borderId="4" xfId="0" applyFont="1" applyBorder="1"/>
    <xf numFmtId="0" fontId="47" fillId="0" borderId="0" xfId="0" applyFont="1" applyAlignment="1">
      <alignment wrapText="1"/>
    </xf>
    <xf numFmtId="0" fontId="71" fillId="0" borderId="0" xfId="0" applyFont="1" applyAlignment="1">
      <alignment horizontal="left"/>
    </xf>
    <xf numFmtId="0" fontId="50" fillId="0" borderId="0" xfId="0" applyFont="1" applyAlignment="1">
      <alignment vertical="center"/>
    </xf>
    <xf numFmtId="178" fontId="51" fillId="0" borderId="0" xfId="4" applyNumberFormat="1" applyFont="1" applyFill="1" applyBorder="1" applyAlignment="1" applyProtection="1">
      <alignment horizontal="center" vertical="center"/>
    </xf>
    <xf numFmtId="0" fontId="50" fillId="0" borderId="0" xfId="2" applyFont="1" applyAlignment="1">
      <alignment vertical="center"/>
    </xf>
    <xf numFmtId="0" fontId="47" fillId="0" borderId="64" xfId="2" quotePrefix="1" applyFont="1" applyBorder="1" applyAlignment="1">
      <alignment horizontal="center" vertical="center" wrapText="1"/>
    </xf>
    <xf numFmtId="0" fontId="47" fillId="0" borderId="149" xfId="2" applyFont="1" applyBorder="1" applyAlignment="1">
      <alignment horizontal="center" vertical="center"/>
    </xf>
    <xf numFmtId="0" fontId="50" fillId="0" borderId="0" xfId="2" applyFont="1" applyAlignment="1">
      <alignment horizontal="center" vertical="center"/>
    </xf>
    <xf numFmtId="0" fontId="50" fillId="0" borderId="64" xfId="2" applyFont="1" applyBorder="1" applyAlignment="1">
      <alignment horizontal="left" vertical="center"/>
    </xf>
    <xf numFmtId="0" fontId="50" fillId="0" borderId="27" xfId="2" applyFont="1" applyBorder="1" applyAlignment="1">
      <alignment horizontal="left" vertical="center"/>
    </xf>
    <xf numFmtId="0" fontId="50" fillId="0" borderId="80" xfId="2" applyFont="1" applyBorder="1" applyAlignment="1">
      <alignment horizontal="left" vertical="center"/>
    </xf>
    <xf numFmtId="0" fontId="72" fillId="0" borderId="0" xfId="2" applyFont="1"/>
    <xf numFmtId="0" fontId="50" fillId="0" borderId="118" xfId="0" applyFont="1" applyBorder="1"/>
    <xf numFmtId="0" fontId="50" fillId="0" borderId="63" xfId="0" applyFont="1" applyBorder="1" applyAlignment="1">
      <alignment horizontal="left" vertical="center"/>
    </xf>
    <xf numFmtId="0" fontId="50" fillId="0" borderId="63" xfId="0" applyFont="1" applyBorder="1"/>
    <xf numFmtId="4" fontId="47" fillId="0" borderId="63" xfId="0" applyNumberFormat="1" applyFont="1" applyBorder="1" applyAlignment="1">
      <alignment horizontal="center" vertical="center"/>
    </xf>
    <xf numFmtId="164" fontId="51" fillId="0" borderId="63" xfId="4" applyNumberFormat="1" applyFont="1" applyFill="1" applyBorder="1" applyAlignment="1" applyProtection="1">
      <alignment horizontal="center" vertical="center"/>
    </xf>
    <xf numFmtId="0" fontId="50" fillId="0" borderId="165" xfId="0" applyFont="1" applyBorder="1"/>
    <xf numFmtId="0" fontId="50" fillId="0" borderId="119" xfId="0" applyFont="1" applyBorder="1"/>
    <xf numFmtId="0" fontId="50" fillId="0" borderId="80" xfId="0" quotePrefix="1" applyFont="1" applyBorder="1" applyAlignment="1">
      <alignment horizontal="left" vertical="center"/>
    </xf>
    <xf numFmtId="0" fontId="50" fillId="0" borderId="77" xfId="0" applyFont="1" applyBorder="1"/>
    <xf numFmtId="0" fontId="50" fillId="0" borderId="128" xfId="0" applyFont="1" applyBorder="1"/>
    <xf numFmtId="0" fontId="50" fillId="0" borderId="123" xfId="0" applyFont="1" applyBorder="1"/>
    <xf numFmtId="0" fontId="50" fillId="0" borderId="4" xfId="0" quotePrefix="1" applyFont="1" applyBorder="1" applyAlignment="1">
      <alignment horizontal="left" vertical="center"/>
    </xf>
    <xf numFmtId="0" fontId="50" fillId="0" borderId="30" xfId="0" quotePrefix="1" applyFont="1" applyBorder="1" applyAlignment="1">
      <alignment vertical="center"/>
    </xf>
    <xf numFmtId="0" fontId="50" fillId="0" borderId="16" xfId="0" quotePrefix="1" applyFont="1" applyBorder="1" applyAlignment="1">
      <alignment horizontal="left" vertical="center"/>
    </xf>
    <xf numFmtId="0" fontId="50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2" fontId="47" fillId="0" borderId="0" xfId="0" applyNumberFormat="1" applyFont="1" applyAlignment="1">
      <alignment horizontal="center" vertical="center"/>
    </xf>
    <xf numFmtId="4" fontId="47" fillId="0" borderId="6" xfId="0" applyNumberFormat="1" applyFont="1" applyBorder="1" applyAlignment="1">
      <alignment vertical="center" wrapText="1"/>
    </xf>
    <xf numFmtId="4" fontId="47" fillId="0" borderId="2" xfId="0" applyNumberFormat="1" applyFont="1" applyBorder="1" applyAlignment="1">
      <alignment vertical="center" wrapText="1"/>
    </xf>
    <xf numFmtId="4" fontId="47" fillId="0" borderId="27" xfId="0" applyNumberFormat="1" applyFont="1" applyBorder="1" applyAlignment="1">
      <alignment vertical="center"/>
    </xf>
    <xf numFmtId="4" fontId="47" fillId="0" borderId="2" xfId="0" applyNumberFormat="1" applyFont="1" applyBorder="1" applyAlignment="1">
      <alignment vertical="center"/>
    </xf>
    <xf numFmtId="4" fontId="47" fillId="0" borderId="0" xfId="0" applyNumberFormat="1" applyFont="1" applyAlignment="1">
      <alignment vertical="center"/>
    </xf>
    <xf numFmtId="4" fontId="47" fillId="0" borderId="167" xfId="0" applyNumberFormat="1" applyFont="1" applyBorder="1" applyAlignment="1">
      <alignment vertical="center" wrapText="1"/>
    </xf>
    <xf numFmtId="4" fontId="47" fillId="0" borderId="166" xfId="0" applyNumberFormat="1" applyFont="1" applyBorder="1" applyAlignment="1">
      <alignment vertical="center" wrapText="1"/>
    </xf>
    <xf numFmtId="4" fontId="47" fillId="0" borderId="80" xfId="0" applyNumberFormat="1" applyFont="1" applyBorder="1" applyAlignment="1">
      <alignment vertical="center"/>
    </xf>
    <xf numFmtId="4" fontId="47" fillId="0" borderId="166" xfId="0" applyNumberFormat="1" applyFont="1" applyBorder="1" applyAlignment="1">
      <alignment vertical="center"/>
    </xf>
    <xf numFmtId="4" fontId="47" fillId="0" borderId="169" xfId="0" applyNumberFormat="1" applyFont="1" applyBorder="1" applyAlignment="1">
      <alignment vertical="center"/>
    </xf>
    <xf numFmtId="0" fontId="47" fillId="0" borderId="0" xfId="0" applyFont="1" applyAlignment="1">
      <alignment vertical="center" wrapText="1"/>
    </xf>
    <xf numFmtId="0" fontId="73" fillId="0" borderId="0" xfId="0" applyFont="1"/>
    <xf numFmtId="0" fontId="50" fillId="0" borderId="0" xfId="2" applyFont="1"/>
    <xf numFmtId="0" fontId="47" fillId="0" borderId="64" xfId="2" applyFont="1" applyBorder="1" applyAlignment="1">
      <alignment horizontal="center" vertical="center"/>
    </xf>
    <xf numFmtId="0" fontId="47" fillId="0" borderId="149" xfId="2" quotePrefix="1" applyFont="1" applyBorder="1" applyAlignment="1">
      <alignment horizontal="center" vertical="center" wrapText="1"/>
    </xf>
    <xf numFmtId="0" fontId="47" fillId="0" borderId="95" xfId="2" quotePrefix="1" applyFont="1" applyBorder="1" applyAlignment="1">
      <alignment horizontal="center" vertical="center" wrapText="1"/>
    </xf>
    <xf numFmtId="0" fontId="50" fillId="0" borderId="199" xfId="2" applyFont="1" applyBorder="1" applyAlignment="1">
      <alignment horizontal="center" vertical="center"/>
    </xf>
    <xf numFmtId="0" fontId="50" fillId="0" borderId="197" xfId="2" applyFont="1" applyBorder="1"/>
    <xf numFmtId="0" fontId="47" fillId="0" borderId="0" xfId="2" quotePrefix="1" applyFont="1" applyAlignment="1">
      <alignment horizontal="center"/>
    </xf>
    <xf numFmtId="0" fontId="51" fillId="0" borderId="0" xfId="0" applyFont="1" applyAlignment="1">
      <alignment vertical="center"/>
    </xf>
    <xf numFmtId="172" fontId="74" fillId="0" borderId="0" xfId="8" applyNumberFormat="1" applyFont="1" applyFill="1" applyBorder="1" applyAlignment="1" applyProtection="1"/>
    <xf numFmtId="0" fontId="47" fillId="0" borderId="0" xfId="0" applyFont="1" applyAlignment="1">
      <alignment horizontal="right"/>
    </xf>
    <xf numFmtId="0" fontId="16" fillId="0" borderId="2" xfId="0" applyFont="1" applyBorder="1" applyAlignment="1">
      <alignment vertical="center" textRotation="90" wrapText="1"/>
    </xf>
    <xf numFmtId="0" fontId="75" fillId="0" borderId="0" xfId="0" applyFont="1"/>
    <xf numFmtId="165" fontId="75" fillId="0" borderId="0" xfId="20" applyFont="1"/>
    <xf numFmtId="9" fontId="49" fillId="0" borderId="0" xfId="21" applyFont="1"/>
    <xf numFmtId="4" fontId="47" fillId="0" borderId="6" xfId="0" applyNumberFormat="1" applyFont="1" applyBorder="1" applyAlignment="1">
      <alignment horizontal="left" vertical="center" wrapText="1" indent="2"/>
    </xf>
    <xf numFmtId="0" fontId="80" fillId="0" borderId="0" xfId="22" applyFont="1" applyAlignment="1">
      <alignment vertical="center"/>
    </xf>
    <xf numFmtId="0" fontId="5" fillId="0" borderId="0" xfId="23"/>
    <xf numFmtId="0" fontId="5" fillId="0" borderId="0" xfId="23" applyAlignment="1">
      <alignment horizontal="center"/>
    </xf>
    <xf numFmtId="49" fontId="81" fillId="0" borderId="186" xfId="22" applyNumberFormat="1" applyFont="1" applyBorder="1" applyAlignment="1">
      <alignment vertical="center"/>
    </xf>
    <xf numFmtId="49" fontId="82" fillId="0" borderId="186" xfId="22" applyNumberFormat="1" applyFont="1" applyBorder="1" applyAlignment="1">
      <alignment vertical="center" wrapText="1"/>
    </xf>
    <xf numFmtId="49" fontId="82" fillId="0" borderId="0" xfId="22" applyNumberFormat="1" applyFont="1" applyAlignment="1">
      <alignment vertical="center" wrapText="1"/>
    </xf>
    <xf numFmtId="49" fontId="83" fillId="0" borderId="0" xfId="22" applyNumberFormat="1" applyFont="1" applyAlignment="1">
      <alignment vertical="center"/>
    </xf>
    <xf numFmtId="49" fontId="83" fillId="0" borderId="0" xfId="22" applyNumberFormat="1" applyFont="1" applyAlignment="1">
      <alignment vertical="center" wrapText="1"/>
    </xf>
    <xf numFmtId="49" fontId="82" fillId="0" borderId="0" xfId="22" applyNumberFormat="1" applyFont="1" applyAlignment="1">
      <alignment vertical="center"/>
    </xf>
    <xf numFmtId="176" fontId="5" fillId="0" borderId="0" xfId="23" applyNumberFormat="1" applyAlignment="1">
      <alignment horizontal="center"/>
    </xf>
    <xf numFmtId="176" fontId="5" fillId="0" borderId="0" xfId="23" applyNumberFormat="1"/>
    <xf numFmtId="176" fontId="85" fillId="9" borderId="260" xfId="22" quotePrefix="1" applyNumberFormat="1" applyFont="1" applyFill="1" applyBorder="1" applyAlignment="1">
      <alignment horizontal="center" vertical="center" wrapText="1"/>
    </xf>
    <xf numFmtId="176" fontId="89" fillId="9" borderId="260" xfId="22" quotePrefix="1" applyNumberFormat="1" applyFont="1" applyFill="1" applyBorder="1" applyAlignment="1">
      <alignment horizontal="center" vertical="center" wrapText="1"/>
    </xf>
    <xf numFmtId="176" fontId="89" fillId="9" borderId="260" xfId="22" applyNumberFormat="1" applyFont="1" applyFill="1" applyBorder="1" applyAlignment="1">
      <alignment horizontal="center" vertical="center" wrapText="1"/>
    </xf>
    <xf numFmtId="0" fontId="90" fillId="0" borderId="261" xfId="22" applyFont="1" applyBorder="1" applyAlignment="1">
      <alignment vertical="center" wrapText="1"/>
    </xf>
    <xf numFmtId="49" fontId="82" fillId="0" borderId="261" xfId="22" applyNumberFormat="1" applyFont="1" applyBorder="1" applyAlignment="1">
      <alignment vertical="center" wrapText="1"/>
    </xf>
    <xf numFmtId="0" fontId="82" fillId="0" borderId="261" xfId="22" applyFont="1" applyBorder="1" applyAlignment="1">
      <alignment vertical="center" wrapText="1"/>
    </xf>
    <xf numFmtId="49" fontId="82" fillId="0" borderId="261" xfId="22" applyNumberFormat="1" applyFont="1" applyBorder="1" applyAlignment="1">
      <alignment horizontal="center" vertical="center" wrapText="1"/>
    </xf>
    <xf numFmtId="49" fontId="82" fillId="0" borderId="262" xfId="22" applyNumberFormat="1" applyFont="1" applyBorder="1" applyAlignment="1">
      <alignment horizontal="center" vertical="center" wrapText="1"/>
    </xf>
    <xf numFmtId="49" fontId="82" fillId="0" borderId="263" xfId="22" applyNumberFormat="1" applyFont="1" applyBorder="1" applyAlignment="1">
      <alignment horizontal="center" vertical="center" wrapText="1"/>
    </xf>
    <xf numFmtId="49" fontId="91" fillId="0" borderId="261" xfId="22" applyNumberFormat="1" applyFont="1" applyBorder="1" applyAlignment="1">
      <alignment vertical="center" wrapText="1"/>
    </xf>
    <xf numFmtId="49" fontId="91" fillId="0" borderId="261" xfId="22" applyNumberFormat="1" applyFont="1" applyBorder="1" applyAlignment="1">
      <alignment horizontal="center" vertical="center" wrapText="1"/>
    </xf>
    <xf numFmtId="49" fontId="90" fillId="0" borderId="261" xfId="22" applyNumberFormat="1" applyFont="1" applyBorder="1" applyAlignment="1">
      <alignment vertical="center" wrapText="1"/>
    </xf>
    <xf numFmtId="0" fontId="0" fillId="0" borderId="265" xfId="0" applyBorder="1"/>
    <xf numFmtId="0" fontId="0" fillId="0" borderId="266" xfId="0" applyBorder="1"/>
    <xf numFmtId="0" fontId="0" fillId="0" borderId="267" xfId="0" applyBorder="1"/>
    <xf numFmtId="0" fontId="0" fillId="0" borderId="268" xfId="0" applyBorder="1"/>
    <xf numFmtId="0" fontId="0" fillId="0" borderId="270" xfId="0" applyBorder="1"/>
    <xf numFmtId="0" fontId="0" fillId="0" borderId="272" xfId="0" applyBorder="1"/>
    <xf numFmtId="0" fontId="0" fillId="0" borderId="273" xfId="0" applyBorder="1"/>
    <xf numFmtId="0" fontId="39" fillId="0" borderId="266" xfId="5" applyBorder="1"/>
    <xf numFmtId="0" fontId="39" fillId="0" borderId="271" xfId="5" applyBorder="1"/>
    <xf numFmtId="0" fontId="47" fillId="0" borderId="275" xfId="0" applyFont="1" applyBorder="1"/>
    <xf numFmtId="0" fontId="50" fillId="0" borderId="277" xfId="0" applyFont="1" applyBorder="1"/>
    <xf numFmtId="0" fontId="50" fillId="0" borderId="278" xfId="0" applyFont="1" applyBorder="1"/>
    <xf numFmtId="0" fontId="47" fillId="0" borderId="279" xfId="0" applyFont="1" applyBorder="1"/>
    <xf numFmtId="0" fontId="50" fillId="0" borderId="281" xfId="0" applyFont="1" applyBorder="1"/>
    <xf numFmtId="0" fontId="50" fillId="0" borderId="276" xfId="0" applyFont="1" applyBorder="1"/>
    <xf numFmtId="164" fontId="47" fillId="0" borderId="283" xfId="0" applyNumberFormat="1" applyFont="1" applyBorder="1"/>
    <xf numFmtId="164" fontId="47" fillId="0" borderId="285" xfId="0" applyNumberFormat="1" applyFont="1" applyBorder="1"/>
    <xf numFmtId="164" fontId="47" fillId="0" borderId="287" xfId="0" applyNumberFormat="1" applyFont="1" applyBorder="1"/>
    <xf numFmtId="0" fontId="47" fillId="0" borderId="277" xfId="0" applyFont="1" applyBorder="1"/>
    <xf numFmtId="0" fontId="0" fillId="0" borderId="294" xfId="0" applyBorder="1"/>
    <xf numFmtId="0" fontId="0" fillId="0" borderId="296" xfId="0" applyBorder="1"/>
    <xf numFmtId="0" fontId="0" fillId="0" borderId="2" xfId="0" applyBorder="1"/>
    <xf numFmtId="0" fontId="50" fillId="0" borderId="4" xfId="0" applyFont="1" applyBorder="1" applyAlignment="1">
      <alignment horizontal="left" vertical="center"/>
    </xf>
    <xf numFmtId="170" fontId="47" fillId="4" borderId="76" xfId="0" applyNumberFormat="1" applyFont="1" applyFill="1" applyBorder="1" applyAlignment="1">
      <alignment horizontal="center" vertical="center"/>
    </xf>
    <xf numFmtId="164" fontId="51" fillId="4" borderId="65" xfId="4" applyNumberFormat="1" applyFont="1" applyFill="1" applyBorder="1" applyAlignment="1" applyProtection="1">
      <alignment horizontal="center" vertical="center"/>
    </xf>
    <xf numFmtId="0" fontId="14" fillId="0" borderId="0" xfId="0" applyFont="1" applyAlignment="1">
      <alignment vertical="center"/>
    </xf>
    <xf numFmtId="164" fontId="51" fillId="0" borderId="82" xfId="0" applyNumberFormat="1" applyFont="1" applyBorder="1" applyAlignment="1">
      <alignment horizontal="center" vertical="center"/>
    </xf>
    <xf numFmtId="167" fontId="50" fillId="0" borderId="0" xfId="1" applyFont="1" applyFill="1" applyBorder="1" applyAlignment="1" applyProtection="1"/>
    <xf numFmtId="168" fontId="95" fillId="0" borderId="0" xfId="1" applyNumberFormat="1" applyFont="1" applyFill="1" applyBorder="1" applyAlignment="1" applyProtection="1"/>
    <xf numFmtId="172" fontId="74" fillId="0" borderId="0" xfId="3" applyNumberFormat="1" applyFont="1" applyFill="1" applyBorder="1" applyAlignment="1" applyProtection="1"/>
    <xf numFmtId="2" fontId="50" fillId="0" borderId="0" xfId="0" applyNumberFormat="1" applyFont="1"/>
    <xf numFmtId="164" fontId="47" fillId="0" borderId="304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 textRotation="90" wrapText="1"/>
    </xf>
    <xf numFmtId="172" fontId="20" fillId="0" borderId="0" xfId="3" applyNumberFormat="1" applyFont="1" applyFill="1" applyBorder="1" applyAlignment="1" applyProtection="1">
      <alignment horizontal="left"/>
    </xf>
    <xf numFmtId="167" fontId="11" fillId="0" borderId="0" xfId="1" applyFill="1" applyBorder="1" applyAlignment="1" applyProtection="1">
      <alignment horizontal="left"/>
    </xf>
    <xf numFmtId="0" fontId="95" fillId="0" borderId="0" xfId="0" applyFont="1"/>
    <xf numFmtId="0" fontId="50" fillId="0" borderId="0" xfId="0" applyFont="1" applyAlignment="1">
      <alignment horizontal="left"/>
    </xf>
    <xf numFmtId="172" fontId="50" fillId="0" borderId="0" xfId="3" applyNumberFormat="1" applyFont="1" applyFill="1" applyBorder="1" applyAlignment="1" applyProtection="1"/>
    <xf numFmtId="9" fontId="95" fillId="0" borderId="0" xfId="3" applyFont="1" applyFill="1" applyBorder="1" applyAlignment="1" applyProtection="1"/>
    <xf numFmtId="168" fontId="96" fillId="0" borderId="0" xfId="1" applyNumberFormat="1" applyFont="1" applyFill="1" applyBorder="1" applyAlignment="1" applyProtection="1"/>
    <xf numFmtId="168" fontId="50" fillId="0" borderId="0" xfId="1" applyNumberFormat="1" applyFont="1" applyFill="1" applyBorder="1" applyAlignment="1" applyProtection="1"/>
    <xf numFmtId="0" fontId="47" fillId="0" borderId="290" xfId="0" applyFont="1" applyBorder="1" applyAlignment="1">
      <alignment horizontal="center"/>
    </xf>
    <xf numFmtId="0" fontId="50" fillId="0" borderId="296" xfId="0" applyFont="1" applyBorder="1" applyAlignment="1">
      <alignment horizontal="left" vertical="center"/>
    </xf>
    <xf numFmtId="0" fontId="50" fillId="0" borderId="296" xfId="0" quotePrefix="1" applyFont="1" applyBorder="1" applyAlignment="1">
      <alignment horizontal="left" vertical="center"/>
    </xf>
    <xf numFmtId="0" fontId="50" fillId="0" borderId="312" xfId="0" applyFont="1" applyBorder="1" applyAlignment="1">
      <alignment horizontal="right"/>
    </xf>
    <xf numFmtId="0" fontId="50" fillId="0" borderId="4" xfId="0" applyFont="1" applyBorder="1" applyAlignment="1">
      <alignment horizontal="right"/>
    </xf>
    <xf numFmtId="0" fontId="50" fillId="0" borderId="307" xfId="0" applyFont="1" applyBorder="1" applyAlignment="1">
      <alignment horizontal="right"/>
    </xf>
    <xf numFmtId="0" fontId="50" fillId="0" borderId="321" xfId="0" applyFont="1" applyBorder="1" applyAlignment="1">
      <alignment horizontal="right"/>
    </xf>
    <xf numFmtId="0" fontId="50" fillId="0" borderId="32" xfId="0" applyFont="1" applyBorder="1" applyAlignment="1">
      <alignment horizontal="right"/>
    </xf>
    <xf numFmtId="0" fontId="50" fillId="0" borderId="84" xfId="0" applyFont="1" applyBorder="1" applyAlignment="1">
      <alignment horizontal="center" vertical="center"/>
    </xf>
    <xf numFmtId="0" fontId="50" fillId="0" borderId="275" xfId="2" applyFont="1" applyBorder="1" applyAlignment="1">
      <alignment horizontal="left" vertical="center"/>
    </xf>
    <xf numFmtId="0" fontId="50" fillId="0" borderId="54" xfId="2" applyFont="1" applyBorder="1" applyAlignment="1">
      <alignment horizontal="left" vertical="center"/>
    </xf>
    <xf numFmtId="0" fontId="50" fillId="0" borderId="307" xfId="0" applyFont="1" applyBorder="1" applyAlignment="1">
      <alignment horizontal="center" vertical="center"/>
    </xf>
    <xf numFmtId="0" fontId="50" fillId="0" borderId="193" xfId="0" applyFont="1" applyBorder="1" applyAlignment="1">
      <alignment horizontal="right"/>
    </xf>
    <xf numFmtId="164" fontId="51" fillId="0" borderId="74" xfId="0" applyNumberFormat="1" applyFont="1" applyBorder="1" applyAlignment="1">
      <alignment horizontal="left" vertical="center"/>
    </xf>
    <xf numFmtId="178" fontId="51" fillId="0" borderId="85" xfId="0" applyNumberFormat="1" applyFont="1" applyBorder="1" applyAlignment="1">
      <alignment horizontal="left" vertical="center"/>
    </xf>
    <xf numFmtId="178" fontId="51" fillId="0" borderId="74" xfId="0" applyNumberFormat="1" applyFont="1" applyBorder="1" applyAlignment="1">
      <alignment horizontal="left" vertical="center"/>
    </xf>
    <xf numFmtId="164" fontId="51" fillId="0" borderId="306" xfId="4" applyNumberFormat="1" applyFont="1" applyFill="1" applyBorder="1" applyAlignment="1" applyProtection="1">
      <alignment horizontal="center" vertical="center"/>
    </xf>
    <xf numFmtId="164" fontId="51" fillId="0" borderId="82" xfId="4" applyNumberFormat="1" applyFont="1" applyFill="1" applyBorder="1" applyAlignment="1" applyProtection="1">
      <alignment horizontal="center" vertical="center"/>
    </xf>
    <xf numFmtId="170" fontId="47" fillId="4" borderId="308" xfId="0" applyNumberFormat="1" applyFont="1" applyFill="1" applyBorder="1" applyAlignment="1">
      <alignment horizontal="center" vertical="center"/>
    </xf>
    <xf numFmtId="170" fontId="47" fillId="0" borderId="78" xfId="0" applyNumberFormat="1" applyFont="1" applyBorder="1" applyAlignment="1">
      <alignment horizontal="center" vertical="center"/>
    </xf>
    <xf numFmtId="164" fontId="51" fillId="4" borderId="295" xfId="4" applyNumberFormat="1" applyFont="1" applyFill="1" applyBorder="1" applyAlignment="1" applyProtection="1">
      <alignment horizontal="center" vertical="center"/>
    </xf>
    <xf numFmtId="170" fontId="47" fillId="4" borderId="3" xfId="0" applyNumberFormat="1" applyFont="1" applyFill="1" applyBorder="1" applyAlignment="1">
      <alignment horizontal="center" vertical="center"/>
    </xf>
    <xf numFmtId="164" fontId="51" fillId="0" borderId="295" xfId="4" applyNumberFormat="1" applyFont="1" applyFill="1" applyBorder="1" applyAlignment="1" applyProtection="1">
      <alignment horizontal="center" vertical="center"/>
    </xf>
    <xf numFmtId="164" fontId="51" fillId="0" borderId="325" xfId="4" applyNumberFormat="1" applyFont="1" applyFill="1" applyBorder="1" applyAlignment="1" applyProtection="1">
      <alignment horizontal="center" vertical="center"/>
    </xf>
    <xf numFmtId="0" fontId="47" fillId="0" borderId="289" xfId="0" applyFont="1" applyBorder="1" applyAlignment="1">
      <alignment horizontal="right"/>
    </xf>
    <xf numFmtId="0" fontId="50" fillId="0" borderId="290" xfId="0" quotePrefix="1" applyFont="1" applyBorder="1" applyAlignment="1">
      <alignment horizontal="center"/>
    </xf>
    <xf numFmtId="0" fontId="50" fillId="0" borderId="291" xfId="0" applyFont="1" applyBorder="1"/>
    <xf numFmtId="0" fontId="47" fillId="0" borderId="297" xfId="0" applyFont="1" applyBorder="1" applyAlignment="1">
      <alignment horizontal="center"/>
    </xf>
    <xf numFmtId="0" fontId="47" fillId="0" borderId="298" xfId="0" applyFont="1" applyBorder="1" applyAlignment="1">
      <alignment horizontal="center"/>
    </xf>
    <xf numFmtId="0" fontId="47" fillId="0" borderId="298" xfId="0" quotePrefix="1" applyFont="1" applyBorder="1" applyAlignment="1">
      <alignment horizontal="center" vertical="center" wrapText="1"/>
    </xf>
    <xf numFmtId="0" fontId="51" fillId="0" borderId="299" xfId="0" quotePrefix="1" applyFont="1" applyBorder="1" applyAlignment="1">
      <alignment horizontal="center" vertical="center"/>
    </xf>
    <xf numFmtId="0" fontId="50" fillId="0" borderId="293" xfId="0" quotePrefix="1" applyFont="1" applyBorder="1" applyAlignment="1">
      <alignment horizontal="left" vertical="center"/>
    </xf>
    <xf numFmtId="0" fontId="50" fillId="0" borderId="306" xfId="0" quotePrefix="1" applyFont="1" applyBorder="1" applyAlignment="1">
      <alignment horizontal="left" vertical="center"/>
    </xf>
    <xf numFmtId="0" fontId="50" fillId="0" borderId="307" xfId="0" applyFont="1" applyBorder="1" applyAlignment="1">
      <alignment horizontal="left" vertical="center"/>
    </xf>
    <xf numFmtId="0" fontId="47" fillId="0" borderId="290" xfId="0" quotePrefix="1" applyFont="1" applyBorder="1" applyAlignment="1">
      <alignment horizontal="center"/>
    </xf>
    <xf numFmtId="0" fontId="50" fillId="0" borderId="296" xfId="0" applyFont="1" applyBorder="1" applyAlignment="1">
      <alignment vertical="center"/>
    </xf>
    <xf numFmtId="0" fontId="50" fillId="0" borderId="293" xfId="0" quotePrefix="1" applyFont="1" applyBorder="1" applyAlignment="1">
      <alignment vertical="center"/>
    </xf>
    <xf numFmtId="0" fontId="50" fillId="0" borderId="296" xfId="0" quotePrefix="1" applyFont="1" applyBorder="1" applyAlignment="1">
      <alignment vertical="center"/>
    </xf>
    <xf numFmtId="0" fontId="50" fillId="0" borderId="306" xfId="0" applyFont="1" applyBorder="1" applyAlignment="1">
      <alignment horizontal="left" vertical="center"/>
    </xf>
    <xf numFmtId="170" fontId="47" fillId="0" borderId="294" xfId="0" applyNumberFormat="1" applyFont="1" applyBorder="1" applyAlignment="1">
      <alignment horizontal="center" vertical="center"/>
    </xf>
    <xf numFmtId="170" fontId="47" fillId="0" borderId="126" xfId="0" applyNumberFormat="1" applyFont="1" applyBorder="1" applyAlignment="1">
      <alignment horizontal="center" vertical="center"/>
    </xf>
    <xf numFmtId="170" fontId="47" fillId="4" borderId="304" xfId="0" applyNumberFormat="1" applyFont="1" applyFill="1" applyBorder="1" applyAlignment="1">
      <alignment horizontal="center" vertical="center"/>
    </xf>
    <xf numFmtId="164" fontId="51" fillId="0" borderId="307" xfId="0" applyNumberFormat="1" applyFont="1" applyBorder="1" applyAlignment="1">
      <alignment horizontal="center" vertical="center"/>
    </xf>
    <xf numFmtId="0" fontId="17" fillId="0" borderId="0" xfId="0" applyFont="1"/>
    <xf numFmtId="174" fontId="97" fillId="11" borderId="0" xfId="0" applyNumberFormat="1" applyFont="1" applyFill="1" applyAlignment="1">
      <alignment horizontal="center"/>
    </xf>
    <xf numFmtId="174" fontId="97" fillId="11" borderId="326" xfId="0" applyNumberFormat="1" applyFont="1" applyFill="1" applyBorder="1" applyAlignment="1">
      <alignment horizontal="center"/>
    </xf>
    <xf numFmtId="3" fontId="97" fillId="11" borderId="326" xfId="0" applyNumberFormat="1" applyFont="1" applyFill="1" applyBorder="1" applyAlignment="1">
      <alignment horizontal="center" vertical="center" wrapText="1"/>
    </xf>
    <xf numFmtId="3" fontId="98" fillId="0" borderId="0" xfId="0" applyNumberFormat="1" applyFont="1" applyAlignment="1">
      <alignment horizontal="left"/>
    </xf>
    <xf numFmtId="174" fontId="98" fillId="0" borderId="0" xfId="0" applyNumberFormat="1" applyFont="1"/>
    <xf numFmtId="174" fontId="97" fillId="11" borderId="327" xfId="0" applyNumberFormat="1" applyFont="1" applyFill="1" applyBorder="1" applyAlignment="1">
      <alignment horizontal="left"/>
    </xf>
    <xf numFmtId="174" fontId="97" fillId="11" borderId="327" xfId="0" applyNumberFormat="1" applyFont="1" applyFill="1" applyBorder="1"/>
    <xf numFmtId="174" fontId="98" fillId="0" borderId="0" xfId="0" applyNumberFormat="1" applyFont="1" applyAlignment="1">
      <alignment horizontal="left"/>
    </xf>
    <xf numFmtId="2" fontId="47" fillId="0" borderId="75" xfId="0" applyNumberFormat="1" applyFont="1" applyBorder="1" applyAlignment="1">
      <alignment horizontal="center" vertical="center"/>
    </xf>
    <xf numFmtId="2" fontId="47" fillId="0" borderId="3" xfId="0" applyNumberFormat="1" applyFont="1" applyBorder="1" applyAlignment="1">
      <alignment horizontal="center" vertical="center"/>
    </xf>
    <xf numFmtId="2" fontId="47" fillId="0" borderId="78" xfId="0" applyNumberFormat="1" applyFont="1" applyBorder="1" applyAlignment="1">
      <alignment horizontal="center" vertical="center"/>
    </xf>
    <xf numFmtId="176" fontId="50" fillId="0" borderId="284" xfId="0" applyNumberFormat="1" applyFont="1" applyBorder="1"/>
    <xf numFmtId="176" fontId="50" fillId="0" borderId="286" xfId="0" applyNumberFormat="1" applyFont="1" applyBorder="1"/>
    <xf numFmtId="176" fontId="50" fillId="0" borderId="288" xfId="0" applyNumberFormat="1" applyFont="1" applyBorder="1"/>
    <xf numFmtId="176" fontId="47" fillId="0" borderId="276" xfId="0" applyNumberFormat="1" applyFont="1" applyBorder="1"/>
    <xf numFmtId="176" fontId="50" fillId="0" borderId="278" xfId="0" applyNumberFormat="1" applyFont="1" applyBorder="1"/>
    <xf numFmtId="176" fontId="47" fillId="0" borderId="292" xfId="0" applyNumberFormat="1" applyFont="1" applyBorder="1"/>
    <xf numFmtId="176" fontId="50" fillId="0" borderId="282" xfId="0" applyNumberFormat="1" applyFont="1" applyBorder="1"/>
    <xf numFmtId="0" fontId="4" fillId="0" borderId="0" xfId="19" applyFont="1"/>
    <xf numFmtId="0" fontId="50" fillId="0" borderId="303" xfId="0" applyFont="1" applyBorder="1" applyAlignment="1">
      <alignment horizontal="left" vertical="center"/>
    </xf>
    <xf numFmtId="0" fontId="50" fillId="0" borderId="311" xfId="0" applyFont="1" applyBorder="1" applyAlignment="1">
      <alignment horizontal="left" vertical="center"/>
    </xf>
    <xf numFmtId="183" fontId="50" fillId="0" borderId="175" xfId="0" applyNumberFormat="1" applyFont="1" applyBorder="1" applyAlignment="1">
      <alignment horizontal="center" vertical="center"/>
    </xf>
    <xf numFmtId="183" fontId="50" fillId="0" borderId="200" xfId="0" applyNumberFormat="1" applyFont="1" applyBorder="1" applyAlignment="1">
      <alignment horizontal="center" vertical="center"/>
    </xf>
    <xf numFmtId="183" fontId="50" fillId="0" borderId="201" xfId="0" applyNumberFormat="1" applyFont="1" applyBorder="1" applyAlignment="1">
      <alignment horizontal="center" vertical="center"/>
    </xf>
    <xf numFmtId="4" fontId="47" fillId="0" borderId="6" xfId="0" applyNumberFormat="1" applyFont="1" applyBorder="1" applyAlignment="1">
      <alignment horizontal="center" vertical="center" wrapText="1"/>
    </xf>
    <xf numFmtId="182" fontId="50" fillId="0" borderId="85" xfId="0" applyNumberFormat="1" applyFont="1" applyBorder="1" applyAlignment="1">
      <alignment horizontal="right" vertical="center"/>
    </xf>
    <xf numFmtId="182" fontId="50" fillId="0" borderId="185" xfId="0" applyNumberFormat="1" applyFont="1" applyBorder="1" applyAlignment="1">
      <alignment horizontal="right" vertical="center"/>
    </xf>
    <xf numFmtId="181" fontId="50" fillId="0" borderId="85" xfId="0" applyNumberFormat="1" applyFont="1" applyBorder="1" applyAlignment="1">
      <alignment horizontal="right" vertical="center"/>
    </xf>
    <xf numFmtId="181" fontId="50" fillId="0" borderId="185" xfId="0" applyNumberFormat="1" applyFont="1" applyBorder="1" applyAlignment="1">
      <alignment horizontal="right" vertical="center"/>
    </xf>
    <xf numFmtId="0" fontId="43" fillId="6" borderId="0" xfId="0" applyFont="1" applyFill="1" applyAlignment="1">
      <alignment vertical="center"/>
    </xf>
    <xf numFmtId="0" fontId="70" fillId="12" borderId="64" xfId="0" applyFont="1" applyFill="1" applyBorder="1" applyAlignment="1">
      <alignment horizontal="center" vertical="center"/>
    </xf>
    <xf numFmtId="0" fontId="47" fillId="12" borderId="152" xfId="0" applyFont="1" applyFill="1" applyBorder="1" applyAlignment="1">
      <alignment horizontal="center" vertical="center"/>
    </xf>
    <xf numFmtId="0" fontId="47" fillId="12" borderId="172" xfId="0" applyFont="1" applyFill="1" applyBorder="1" applyAlignment="1">
      <alignment horizontal="center" vertical="center"/>
    </xf>
    <xf numFmtId="0" fontId="47" fillId="15" borderId="64" xfId="2" applyFont="1" applyFill="1" applyBorder="1" applyAlignment="1">
      <alignment horizontal="center" vertical="center"/>
    </xf>
    <xf numFmtId="0" fontId="47" fillId="15" borderId="149" xfId="2" quotePrefix="1" applyFont="1" applyFill="1" applyBorder="1" applyAlignment="1">
      <alignment horizontal="center" vertical="center" wrapText="1"/>
    </xf>
    <xf numFmtId="0" fontId="47" fillId="15" borderId="174" xfId="2" quotePrefix="1" applyFont="1" applyFill="1" applyBorder="1" applyAlignment="1">
      <alignment horizontal="center" vertical="center" wrapText="1"/>
    </xf>
    <xf numFmtId="0" fontId="47" fillId="15" borderId="64" xfId="2" quotePrefix="1" applyFont="1" applyFill="1" applyBorder="1" applyAlignment="1">
      <alignment horizontal="center" vertical="center" wrapText="1"/>
    </xf>
    <xf numFmtId="0" fontId="47" fillId="15" borderId="199" xfId="2" applyFont="1" applyFill="1" applyBorder="1" applyAlignment="1">
      <alignment horizontal="center" vertical="center"/>
    </xf>
    <xf numFmtId="0" fontId="47" fillId="15" borderId="198" xfId="2" quotePrefix="1" applyFont="1" applyFill="1" applyBorder="1" applyAlignment="1">
      <alignment horizontal="center" vertical="center" wrapText="1"/>
    </xf>
    <xf numFmtId="0" fontId="50" fillId="18" borderId="64" xfId="0" applyFont="1" applyFill="1" applyBorder="1"/>
    <xf numFmtId="0" fontId="50" fillId="18" borderId="154" xfId="0" applyFont="1" applyFill="1" applyBorder="1"/>
    <xf numFmtId="0" fontId="50" fillId="18" borderId="27" xfId="0" applyFont="1" applyFill="1" applyBorder="1"/>
    <xf numFmtId="0" fontId="50" fillId="18" borderId="4" xfId="0" applyFont="1" applyFill="1" applyBorder="1"/>
    <xf numFmtId="0" fontId="47" fillId="18" borderId="19" xfId="0" quotePrefix="1" applyFont="1" applyFill="1" applyBorder="1" applyAlignment="1">
      <alignment horizontal="center" vertical="center"/>
    </xf>
    <xf numFmtId="0" fontId="51" fillId="18" borderId="2" xfId="0" quotePrefix="1" applyFont="1" applyFill="1" applyBorder="1" applyAlignment="1">
      <alignment horizontal="center" vertical="center"/>
    </xf>
    <xf numFmtId="0" fontId="50" fillId="18" borderId="0" xfId="0" applyFont="1" applyFill="1"/>
    <xf numFmtId="0" fontId="51" fillId="18" borderId="4" xfId="0" quotePrefix="1" applyFont="1" applyFill="1" applyBorder="1" applyAlignment="1">
      <alignment horizontal="center" vertical="center"/>
    </xf>
    <xf numFmtId="0" fontId="50" fillId="18" borderId="69" xfId="0" applyFont="1" applyFill="1" applyBorder="1"/>
    <xf numFmtId="0" fontId="51" fillId="18" borderId="16" xfId="0" quotePrefix="1" applyFont="1" applyFill="1" applyBorder="1" applyAlignment="1">
      <alignment horizontal="center" vertical="center"/>
    </xf>
    <xf numFmtId="0" fontId="51" fillId="18" borderId="18" xfId="0" quotePrefix="1" applyFont="1" applyFill="1" applyBorder="1" applyAlignment="1">
      <alignment horizontal="center" vertical="center"/>
    </xf>
    <xf numFmtId="0" fontId="47" fillId="18" borderId="297" xfId="2" quotePrefix="1" applyFont="1" applyFill="1" applyBorder="1" applyAlignment="1">
      <alignment horizontal="center" vertical="center" wrapText="1"/>
    </xf>
    <xf numFmtId="0" fontId="47" fillId="18" borderId="322" xfId="2" applyFont="1" applyFill="1" applyBorder="1" applyAlignment="1">
      <alignment horizontal="center" vertical="center"/>
    </xf>
    <xf numFmtId="0" fontId="47" fillId="18" borderId="299" xfId="2" quotePrefix="1" applyFont="1" applyFill="1" applyBorder="1" applyAlignment="1">
      <alignment horizontal="center" vertical="center" wrapText="1"/>
    </xf>
    <xf numFmtId="164" fontId="47" fillId="18" borderId="6" xfId="0" quotePrefix="1" applyNumberFormat="1" applyFont="1" applyFill="1" applyBorder="1" applyAlignment="1">
      <alignment horizontal="center" vertical="center" wrapText="1"/>
    </xf>
    <xf numFmtId="164" fontId="51" fillId="18" borderId="2" xfId="0" quotePrefix="1" applyNumberFormat="1" applyFont="1" applyFill="1" applyBorder="1" applyAlignment="1">
      <alignment horizontal="center" vertical="center"/>
    </xf>
    <xf numFmtId="164" fontId="50" fillId="18" borderId="17" xfId="0" applyNumberFormat="1" applyFont="1" applyFill="1" applyBorder="1" applyAlignment="1">
      <alignment horizontal="center" vertical="center"/>
    </xf>
    <xf numFmtId="164" fontId="51" fillId="18" borderId="18" xfId="4" applyNumberFormat="1" applyFont="1" applyFill="1" applyBorder="1" applyAlignment="1" applyProtection="1">
      <alignment horizontal="center" vertical="center"/>
    </xf>
    <xf numFmtId="0" fontId="50" fillId="18" borderId="296" xfId="0" applyFont="1" applyFill="1" applyBorder="1"/>
    <xf numFmtId="0" fontId="50" fillId="18" borderId="195" xfId="0" applyFont="1" applyFill="1" applyBorder="1"/>
    <xf numFmtId="0" fontId="47" fillId="18" borderId="6" xfId="0" quotePrefix="1" applyFont="1" applyFill="1" applyBorder="1" applyAlignment="1">
      <alignment horizontal="center" vertical="center"/>
    </xf>
    <xf numFmtId="0" fontId="47" fillId="18" borderId="0" xfId="0" quotePrefix="1" applyFont="1" applyFill="1" applyAlignment="1">
      <alignment horizontal="center" vertical="center"/>
    </xf>
    <xf numFmtId="0" fontId="47" fillId="18" borderId="300" xfId="0" applyFont="1" applyFill="1" applyBorder="1" applyAlignment="1">
      <alignment vertical="center" wrapText="1"/>
    </xf>
    <xf numFmtId="0" fontId="47" fillId="18" borderId="195" xfId="0" applyFont="1" applyFill="1" applyBorder="1" applyAlignment="1">
      <alignment vertical="center" wrapText="1"/>
    </xf>
    <xf numFmtId="0" fontId="47" fillId="18" borderId="296" xfId="0" applyFont="1" applyFill="1" applyBorder="1" applyAlignment="1">
      <alignment vertical="center" wrapText="1"/>
    </xf>
    <xf numFmtId="0" fontId="47" fillId="18" borderId="4" xfId="0" applyFont="1" applyFill="1" applyBorder="1" applyAlignment="1">
      <alignment vertical="center" wrapText="1"/>
    </xf>
    <xf numFmtId="0" fontId="47" fillId="18" borderId="7" xfId="0" quotePrefix="1" applyFont="1" applyFill="1" applyBorder="1" applyAlignment="1">
      <alignment horizontal="center" vertical="center"/>
    </xf>
    <xf numFmtId="0" fontId="50" fillId="18" borderId="81" xfId="0" applyFont="1" applyFill="1" applyBorder="1"/>
    <xf numFmtId="0" fontId="47" fillId="18" borderId="0" xfId="0" quotePrefix="1" applyFont="1" applyFill="1" applyAlignment="1">
      <alignment horizontal="center" vertical="center" wrapText="1"/>
    </xf>
    <xf numFmtId="0" fontId="102" fillId="0" borderId="0" xfId="0" applyFont="1"/>
    <xf numFmtId="0" fontId="104" fillId="0" borderId="0" xfId="0" applyFont="1" applyAlignment="1">
      <alignment vertical="center"/>
    </xf>
    <xf numFmtId="0" fontId="102" fillId="0" borderId="187" xfId="0" applyFont="1" applyBorder="1"/>
    <xf numFmtId="0" fontId="22" fillId="12" borderId="189" xfId="0" applyFont="1" applyFill="1" applyBorder="1" applyAlignment="1">
      <alignment vertical="center"/>
    </xf>
    <xf numFmtId="0" fontId="22" fillId="12" borderId="2" xfId="0" applyFont="1" applyFill="1" applyBorder="1" applyAlignment="1">
      <alignment horizontal="center" vertical="center"/>
    </xf>
    <xf numFmtId="0" fontId="22" fillId="12" borderId="25" xfId="0" applyFont="1" applyFill="1" applyBorder="1" applyAlignment="1">
      <alignment horizontal="center" vertical="center"/>
    </xf>
    <xf numFmtId="0" fontId="22" fillId="12" borderId="19" xfId="0" quotePrefix="1" applyFont="1" applyFill="1" applyBorder="1" applyAlignment="1">
      <alignment horizontal="left" vertical="center"/>
    </xf>
    <xf numFmtId="0" fontId="103" fillId="12" borderId="32" xfId="0" quotePrefix="1" applyFont="1" applyFill="1" applyBorder="1" applyAlignment="1">
      <alignment horizontal="center" vertical="center"/>
    </xf>
    <xf numFmtId="0" fontId="22" fillId="12" borderId="0" xfId="0" applyFont="1" applyFill="1" applyAlignment="1">
      <alignment horizontal="center" vertical="center"/>
    </xf>
    <xf numFmtId="0" fontId="103" fillId="12" borderId="2" xfId="0" quotePrefix="1" applyFont="1" applyFill="1" applyBorder="1" applyAlignment="1">
      <alignment horizontal="center" vertical="center"/>
    </xf>
    <xf numFmtId="0" fontId="22" fillId="12" borderId="19" xfId="0" applyFont="1" applyFill="1" applyBorder="1" applyAlignment="1">
      <alignment horizontal="center" vertical="center"/>
    </xf>
    <xf numFmtId="0" fontId="102" fillId="0" borderId="2" xfId="0" applyFont="1" applyBorder="1" applyAlignment="1">
      <alignment horizontal="right" vertical="center"/>
    </xf>
    <xf numFmtId="39" fontId="22" fillId="0" borderId="33" xfId="4" applyNumberFormat="1" applyFont="1" applyFill="1" applyBorder="1" applyAlignment="1" applyProtection="1">
      <alignment horizontal="center" vertical="center"/>
    </xf>
    <xf numFmtId="39" fontId="103" fillId="0" borderId="34" xfId="4" applyNumberFormat="1" applyFont="1" applyFill="1" applyBorder="1" applyAlignment="1" applyProtection="1">
      <alignment horizontal="center" vertical="center"/>
    </xf>
    <xf numFmtId="39" fontId="103" fillId="0" borderId="41" xfId="4" applyNumberFormat="1" applyFont="1" applyFill="1" applyBorder="1" applyAlignment="1" applyProtection="1">
      <alignment horizontal="center" vertical="center"/>
    </xf>
    <xf numFmtId="164" fontId="22" fillId="0" borderId="33" xfId="4" applyNumberFormat="1" applyFont="1" applyFill="1" applyBorder="1" applyAlignment="1" applyProtection="1">
      <alignment horizontal="center" vertical="center"/>
    </xf>
    <xf numFmtId="164" fontId="103" fillId="0" borderId="34" xfId="4" applyNumberFormat="1" applyFont="1" applyFill="1" applyBorder="1" applyAlignment="1" applyProtection="1">
      <alignment horizontal="center" vertical="center"/>
    </xf>
    <xf numFmtId="164" fontId="103" fillId="0" borderId="41" xfId="4" applyNumberFormat="1" applyFont="1" applyFill="1" applyBorder="1" applyAlignment="1" applyProtection="1">
      <alignment horizontal="center" vertical="center"/>
    </xf>
    <xf numFmtId="173" fontId="22" fillId="0" borderId="20" xfId="4" applyNumberFormat="1" applyFont="1" applyFill="1" applyBorder="1" applyAlignment="1" applyProtection="1">
      <alignment horizontal="center" vertical="center"/>
    </xf>
    <xf numFmtId="164" fontId="103" fillId="0" borderId="8" xfId="4" applyNumberFormat="1" applyFont="1" applyFill="1" applyBorder="1" applyAlignment="1" applyProtection="1">
      <alignment horizontal="center" vertical="center"/>
    </xf>
    <xf numFmtId="39" fontId="22" fillId="0" borderId="35" xfId="4" applyNumberFormat="1" applyFont="1" applyFill="1" applyBorder="1" applyAlignment="1" applyProtection="1">
      <alignment horizontal="center" vertical="center"/>
    </xf>
    <xf numFmtId="39" fontId="103" fillId="0" borderId="36" xfId="4" applyNumberFormat="1" applyFont="1" applyFill="1" applyBorder="1" applyAlignment="1" applyProtection="1">
      <alignment horizontal="center" vertical="center"/>
    </xf>
    <xf numFmtId="39" fontId="103" fillId="0" borderId="42" xfId="4" applyNumberFormat="1" applyFont="1" applyFill="1" applyBorder="1" applyAlignment="1" applyProtection="1">
      <alignment horizontal="center" vertical="center"/>
    </xf>
    <xf numFmtId="164" fontId="22" fillId="0" borderId="35" xfId="4" applyNumberFormat="1" applyFont="1" applyFill="1" applyBorder="1" applyAlignment="1" applyProtection="1">
      <alignment horizontal="center" vertical="center"/>
    </xf>
    <xf numFmtId="164" fontId="103" fillId="0" borderId="36" xfId="4" applyNumberFormat="1" applyFont="1" applyFill="1" applyBorder="1" applyAlignment="1" applyProtection="1">
      <alignment horizontal="center" vertical="center"/>
    </xf>
    <xf numFmtId="164" fontId="103" fillId="0" borderId="42" xfId="4" applyNumberFormat="1" applyFont="1" applyFill="1" applyBorder="1" applyAlignment="1" applyProtection="1">
      <alignment horizontal="center" vertical="center"/>
    </xf>
    <xf numFmtId="173" fontId="22" fillId="0" borderId="21" xfId="4" applyNumberFormat="1" applyFont="1" applyFill="1" applyBorder="1" applyAlignment="1" applyProtection="1">
      <alignment horizontal="center" vertical="center"/>
    </xf>
    <xf numFmtId="164" fontId="103" fillId="0" borderId="9" xfId="4" applyNumberFormat="1" applyFont="1" applyFill="1" applyBorder="1" applyAlignment="1" applyProtection="1">
      <alignment horizontal="center" vertical="center"/>
    </xf>
    <xf numFmtId="0" fontId="102" fillId="0" borderId="31" xfId="0" applyFont="1" applyBorder="1" applyAlignment="1">
      <alignment horizontal="right" vertical="center"/>
    </xf>
    <xf numFmtId="39" fontId="22" fillId="0" borderId="37" xfId="4" applyNumberFormat="1" applyFont="1" applyFill="1" applyBorder="1" applyAlignment="1" applyProtection="1">
      <alignment horizontal="center" vertical="center"/>
    </xf>
    <xf numFmtId="39" fontId="103" fillId="0" borderId="38" xfId="4" applyNumberFormat="1" applyFont="1" applyFill="1" applyBorder="1" applyAlignment="1" applyProtection="1">
      <alignment horizontal="center" vertical="center"/>
    </xf>
    <xf numFmtId="39" fontId="103" fillId="0" borderId="43" xfId="4" applyNumberFormat="1" applyFont="1" applyFill="1" applyBorder="1" applyAlignment="1" applyProtection="1">
      <alignment horizontal="center" vertical="center"/>
    </xf>
    <xf numFmtId="164" fontId="22" fillId="0" borderId="37" xfId="4" applyNumberFormat="1" applyFont="1" applyFill="1" applyBorder="1" applyAlignment="1" applyProtection="1">
      <alignment horizontal="center" vertical="center"/>
    </xf>
    <xf numFmtId="164" fontId="103" fillId="0" borderId="38" xfId="4" applyNumberFormat="1" applyFont="1" applyFill="1" applyBorder="1" applyAlignment="1" applyProtection="1">
      <alignment horizontal="center" vertical="center"/>
    </xf>
    <xf numFmtId="164" fontId="103" fillId="0" borderId="43" xfId="4" applyNumberFormat="1" applyFont="1" applyFill="1" applyBorder="1" applyAlignment="1" applyProtection="1">
      <alignment horizontal="center" vertical="center"/>
    </xf>
    <xf numFmtId="173" fontId="22" fillId="0" borderId="22" xfId="4" applyNumberFormat="1" applyFont="1" applyFill="1" applyBorder="1" applyAlignment="1" applyProtection="1">
      <alignment horizontal="center" vertical="center"/>
    </xf>
    <xf numFmtId="164" fontId="103" fillId="0" borderId="10" xfId="4" applyNumberFormat="1" applyFont="1" applyFill="1" applyBorder="1" applyAlignment="1" applyProtection="1">
      <alignment horizontal="center" vertical="center"/>
    </xf>
    <xf numFmtId="173" fontId="22" fillId="0" borderId="23" xfId="4" applyNumberFormat="1" applyFont="1" applyFill="1" applyBorder="1" applyAlignment="1" applyProtection="1">
      <alignment horizontal="center" vertical="center"/>
    </xf>
    <xf numFmtId="164" fontId="103" fillId="0" borderId="11" xfId="4" applyNumberFormat="1" applyFont="1" applyFill="1" applyBorder="1" applyAlignment="1" applyProtection="1">
      <alignment horizontal="center" vertical="center"/>
    </xf>
    <xf numFmtId="0" fontId="102" fillId="0" borderId="187" xfId="0" applyFont="1" applyBorder="1" applyAlignment="1">
      <alignment horizontal="right" vertical="center"/>
    </xf>
    <xf numFmtId="39" fontId="22" fillId="0" borderId="39" xfId="4" applyNumberFormat="1" applyFont="1" applyFill="1" applyBorder="1" applyAlignment="1" applyProtection="1">
      <alignment horizontal="center" vertical="center"/>
    </xf>
    <xf numFmtId="39" fontId="103" fillId="0" borderId="40" xfId="4" applyNumberFormat="1" applyFont="1" applyFill="1" applyBorder="1" applyAlignment="1" applyProtection="1">
      <alignment horizontal="center" vertical="center"/>
    </xf>
    <xf numFmtId="39" fontId="103" fillId="0" borderId="44" xfId="4" applyNumberFormat="1" applyFont="1" applyFill="1" applyBorder="1" applyAlignment="1" applyProtection="1">
      <alignment horizontal="center" vertical="center"/>
    </xf>
    <xf numFmtId="164" fontId="22" fillId="0" borderId="39" xfId="4" applyNumberFormat="1" applyFont="1" applyFill="1" applyBorder="1" applyAlignment="1" applyProtection="1">
      <alignment horizontal="center" vertical="center"/>
    </xf>
    <xf numFmtId="164" fontId="103" fillId="0" borderId="40" xfId="4" applyNumberFormat="1" applyFont="1" applyFill="1" applyBorder="1" applyAlignment="1" applyProtection="1">
      <alignment horizontal="center" vertical="center"/>
    </xf>
    <xf numFmtId="164" fontId="103" fillId="0" borderId="44" xfId="4" applyNumberFormat="1" applyFont="1" applyFill="1" applyBorder="1" applyAlignment="1" applyProtection="1">
      <alignment horizontal="center" vertical="center"/>
    </xf>
    <xf numFmtId="173" fontId="22" fillId="0" borderId="24" xfId="4" applyNumberFormat="1" applyFont="1" applyFill="1" applyBorder="1" applyAlignment="1" applyProtection="1">
      <alignment horizontal="center" vertical="center"/>
    </xf>
    <xf numFmtId="164" fontId="103" fillId="0" borderId="12" xfId="4" applyNumberFormat="1" applyFont="1" applyFill="1" applyBorder="1" applyAlignment="1" applyProtection="1">
      <alignment horizontal="center" vertical="center"/>
    </xf>
    <xf numFmtId="0" fontId="102" fillId="0" borderId="0" xfId="0" quotePrefix="1" applyFont="1" applyAlignment="1">
      <alignment horizontal="center" vertical="center" wrapText="1"/>
    </xf>
    <xf numFmtId="0" fontId="102" fillId="0" borderId="0" xfId="0" applyFont="1" applyAlignment="1">
      <alignment horizontal="left" vertical="center"/>
    </xf>
    <xf numFmtId="39" fontId="22" fillId="0" borderId="0" xfId="4" applyNumberFormat="1" applyFont="1" applyFill="1" applyBorder="1" applyAlignment="1" applyProtection="1">
      <alignment horizontal="center" vertical="center"/>
    </xf>
    <xf numFmtId="39" fontId="103" fillId="0" borderId="0" xfId="4" applyNumberFormat="1" applyFont="1" applyFill="1" applyBorder="1" applyAlignment="1" applyProtection="1">
      <alignment horizontal="center" vertical="center"/>
    </xf>
    <xf numFmtId="173" fontId="22" fillId="0" borderId="0" xfId="4" applyNumberFormat="1" applyFont="1" applyFill="1" applyBorder="1" applyAlignment="1" applyProtection="1">
      <alignment horizontal="center" vertical="center"/>
    </xf>
    <xf numFmtId="164" fontId="103" fillId="0" borderId="0" xfId="4" applyNumberFormat="1" applyFont="1" applyFill="1" applyBorder="1" applyAlignment="1" applyProtection="1">
      <alignment horizontal="center" vertical="center"/>
    </xf>
    <xf numFmtId="0" fontId="102" fillId="0" borderId="0" xfId="0" applyFont="1" applyAlignment="1">
      <alignment horizontal="right" vertical="center"/>
    </xf>
    <xf numFmtId="39" fontId="102" fillId="0" borderId="0" xfId="4" applyNumberFormat="1" applyFont="1" applyFill="1" applyBorder="1" applyAlignment="1" applyProtection="1">
      <alignment horizontal="center" vertical="center"/>
    </xf>
    <xf numFmtId="0" fontId="102" fillId="0" borderId="27" xfId="0" applyFont="1" applyBorder="1"/>
    <xf numFmtId="0" fontId="102" fillId="0" borderId="2" xfId="0" applyFont="1" applyBorder="1"/>
    <xf numFmtId="0" fontId="22" fillId="12" borderId="49" xfId="0" applyFont="1" applyFill="1" applyBorder="1" applyAlignment="1">
      <alignment horizontal="center" vertical="center" wrapText="1"/>
    </xf>
    <xf numFmtId="0" fontId="22" fillId="12" borderId="7" xfId="0" quotePrefix="1" applyFont="1" applyFill="1" applyBorder="1" applyAlignment="1">
      <alignment horizontal="center" vertical="center"/>
    </xf>
    <xf numFmtId="0" fontId="103" fillId="12" borderId="4" xfId="0" quotePrefix="1" applyFont="1" applyFill="1" applyBorder="1" applyAlignment="1">
      <alignment horizontal="center" vertical="center"/>
    </xf>
    <xf numFmtId="0" fontId="103" fillId="12" borderId="0" xfId="0" quotePrefix="1" applyFont="1" applyFill="1" applyAlignment="1">
      <alignment horizontal="center" vertical="center"/>
    </xf>
    <xf numFmtId="0" fontId="102" fillId="0" borderId="124" xfId="0" applyFont="1" applyBorder="1"/>
    <xf numFmtId="0" fontId="22" fillId="12" borderId="16" xfId="0" applyFont="1" applyFill="1" applyBorder="1" applyAlignment="1">
      <alignment horizontal="center" vertical="center" wrapText="1"/>
    </xf>
    <xf numFmtId="0" fontId="22" fillId="12" borderId="0" xfId="0" quotePrefix="1" applyFont="1" applyFill="1" applyAlignment="1">
      <alignment horizontal="center" vertical="center" wrapText="1"/>
    </xf>
    <xf numFmtId="170" fontId="22" fillId="0" borderId="136" xfId="0" applyNumberFormat="1" applyFont="1" applyBorder="1" applyAlignment="1">
      <alignment horizontal="center" vertical="center"/>
    </xf>
    <xf numFmtId="164" fontId="103" fillId="0" borderId="137" xfId="4" applyNumberFormat="1" applyFont="1" applyFill="1" applyBorder="1" applyAlignment="1" applyProtection="1">
      <alignment horizontal="center" vertical="center"/>
    </xf>
    <xf numFmtId="164" fontId="103" fillId="0" borderId="310" xfId="4" applyNumberFormat="1" applyFont="1" applyFill="1" applyBorder="1" applyAlignment="1" applyProtection="1">
      <alignment horizontal="center" vertical="center"/>
    </xf>
    <xf numFmtId="170" fontId="22" fillId="4" borderId="309" xfId="0" applyNumberFormat="1" applyFont="1" applyFill="1" applyBorder="1" applyAlignment="1">
      <alignment horizontal="center" vertical="center"/>
    </xf>
    <xf numFmtId="164" fontId="103" fillId="4" borderId="138" xfId="4" applyNumberFormat="1" applyFont="1" applyFill="1" applyBorder="1" applyAlignment="1" applyProtection="1">
      <alignment horizontal="center" vertical="center"/>
    </xf>
    <xf numFmtId="0" fontId="102" fillId="0" borderId="118" xfId="0" applyFont="1" applyBorder="1" applyAlignment="1">
      <alignment horizontal="left" vertical="center" wrapText="1"/>
    </xf>
    <xf numFmtId="4" fontId="22" fillId="0" borderId="79" xfId="0" applyNumberFormat="1" applyFont="1" applyBorder="1" applyAlignment="1">
      <alignment horizontal="center" vertical="center"/>
    </xf>
    <xf numFmtId="2" fontId="103" fillId="0" borderId="83" xfId="4" applyNumberFormat="1" applyFont="1" applyFill="1" applyBorder="1" applyAlignment="1" applyProtection="1">
      <alignment horizontal="center" vertical="center"/>
    </xf>
    <xf numFmtId="170" fontId="22" fillId="0" borderId="67" xfId="0" applyNumberFormat="1" applyFont="1" applyBorder="1" applyAlignment="1">
      <alignment horizontal="center" vertical="center"/>
    </xf>
    <xf numFmtId="164" fontId="103" fillId="0" borderId="86" xfId="4" applyNumberFormat="1" applyFont="1" applyFill="1" applyBorder="1" applyAlignment="1" applyProtection="1">
      <alignment horizontal="center" vertical="center"/>
    </xf>
    <xf numFmtId="164" fontId="103" fillId="0" borderId="76" xfId="4" applyNumberFormat="1" applyFont="1" applyFill="1" applyBorder="1" applyAlignment="1" applyProtection="1">
      <alignment horizontal="center" vertical="center"/>
    </xf>
    <xf numFmtId="170" fontId="22" fillId="4" borderId="67" xfId="0" applyNumberFormat="1" applyFont="1" applyFill="1" applyBorder="1" applyAlignment="1">
      <alignment horizontal="center" vertical="center"/>
    </xf>
    <xf numFmtId="164" fontId="103" fillId="4" borderId="87" xfId="4" applyNumberFormat="1" applyFont="1" applyFill="1" applyBorder="1" applyAlignment="1" applyProtection="1">
      <alignment horizontal="center" vertical="center"/>
    </xf>
    <xf numFmtId="0" fontId="102" fillId="0" borderId="4" xfId="0" applyFont="1" applyBorder="1" applyAlignment="1">
      <alignment horizontal="left" vertical="center" wrapText="1"/>
    </xf>
    <xf numFmtId="4" fontId="22" fillId="0" borderId="67" xfId="0" applyNumberFormat="1" applyFont="1" applyBorder="1" applyAlignment="1">
      <alignment horizontal="center" vertical="center"/>
    </xf>
    <xf numFmtId="2" fontId="103" fillId="0" borderId="87" xfId="4" applyNumberFormat="1" applyFont="1" applyFill="1" applyBorder="1" applyAlignment="1" applyProtection="1">
      <alignment horizontal="center" vertical="center"/>
    </xf>
    <xf numFmtId="170" fontId="22" fillId="0" borderId="76" xfId="0" applyNumberFormat="1" applyFont="1" applyBorder="1" applyAlignment="1">
      <alignment horizontal="center" vertical="center"/>
    </xf>
    <xf numFmtId="164" fontId="103" fillId="0" borderId="87" xfId="4" applyNumberFormat="1" applyFont="1" applyFill="1" applyBorder="1" applyAlignment="1" applyProtection="1">
      <alignment horizontal="center" vertical="center"/>
    </xf>
    <xf numFmtId="170" fontId="22" fillId="2" borderId="68" xfId="0" applyNumberFormat="1" applyFont="1" applyFill="1" applyBorder="1" applyAlignment="1">
      <alignment horizontal="center" vertical="center"/>
    </xf>
    <xf numFmtId="164" fontId="103" fillId="2" borderId="65" xfId="4" applyNumberFormat="1" applyFont="1" applyFill="1" applyBorder="1" applyAlignment="1" applyProtection="1">
      <alignment horizontal="center" vertical="center"/>
    </xf>
    <xf numFmtId="170" fontId="22" fillId="0" borderId="68" xfId="0" applyNumberFormat="1" applyFont="1" applyBorder="1" applyAlignment="1">
      <alignment horizontal="center" vertical="center"/>
    </xf>
    <xf numFmtId="164" fontId="103" fillId="0" borderId="74" xfId="4" applyNumberFormat="1" applyFont="1" applyFill="1" applyBorder="1" applyAlignment="1" applyProtection="1">
      <alignment horizontal="center" vertical="center"/>
    </xf>
    <xf numFmtId="0" fontId="102" fillId="0" borderId="182" xfId="0" applyFont="1" applyBorder="1" applyAlignment="1">
      <alignment horizontal="left" vertical="center" wrapText="1"/>
    </xf>
    <xf numFmtId="4" fontId="22" fillId="0" borderId="68" xfId="0" applyNumberFormat="1" applyFont="1" applyBorder="1" applyAlignment="1">
      <alignment horizontal="center" vertical="center"/>
    </xf>
    <xf numFmtId="2" fontId="103" fillId="0" borderId="74" xfId="4" applyNumberFormat="1" applyFont="1" applyFill="1" applyBorder="1" applyAlignment="1" applyProtection="1">
      <alignment horizontal="center" vertical="center"/>
    </xf>
    <xf numFmtId="0" fontId="102" fillId="0" borderId="0" xfId="0" applyFont="1" applyAlignment="1">
      <alignment horizontal="left" vertical="center" wrapText="1"/>
    </xf>
    <xf numFmtId="170" fontId="22" fillId="0" borderId="0" xfId="0" applyNumberFormat="1" applyFont="1" applyAlignment="1">
      <alignment horizontal="center" vertical="center"/>
    </xf>
    <xf numFmtId="4" fontId="22" fillId="0" borderId="0" xfId="0" applyNumberFormat="1" applyFont="1" applyAlignment="1">
      <alignment horizontal="center" vertical="center"/>
    </xf>
    <xf numFmtId="2" fontId="103" fillId="0" borderId="0" xfId="4" applyNumberFormat="1" applyFont="1" applyFill="1" applyBorder="1" applyAlignment="1" applyProtection="1">
      <alignment horizontal="center" vertical="center"/>
    </xf>
    <xf numFmtId="0" fontId="22" fillId="12" borderId="171" xfId="0" applyFont="1" applyFill="1" applyBorder="1" applyAlignment="1">
      <alignment horizontal="left" vertical="center" wrapText="1"/>
    </xf>
    <xf numFmtId="0" fontId="102" fillId="12" borderId="17" xfId="0" applyFont="1" applyFill="1" applyBorder="1"/>
    <xf numFmtId="0" fontId="103" fillId="12" borderId="16" xfId="0" quotePrefix="1" applyFont="1" applyFill="1" applyBorder="1" applyAlignment="1">
      <alignment horizontal="center" vertical="center"/>
    </xf>
    <xf numFmtId="0" fontId="102" fillId="12" borderId="69" xfId="0" applyFont="1" applyFill="1" applyBorder="1"/>
    <xf numFmtId="0" fontId="103" fillId="12" borderId="18" xfId="0" quotePrefix="1" applyFont="1" applyFill="1" applyBorder="1" applyAlignment="1">
      <alignment horizontal="center" vertical="center"/>
    </xf>
    <xf numFmtId="0" fontId="102" fillId="0" borderId="275" xfId="0" applyFont="1" applyBorder="1" applyAlignment="1">
      <alignment horizontal="left" vertical="center" wrapText="1"/>
    </xf>
    <xf numFmtId="164" fontId="22" fillId="0" borderId="66" xfId="0" applyNumberFormat="1" applyFont="1" applyBorder="1" applyAlignment="1">
      <alignment horizontal="center" vertical="center"/>
    </xf>
    <xf numFmtId="164" fontId="103" fillId="0" borderId="84" xfId="0" applyNumberFormat="1" applyFont="1" applyBorder="1" applyAlignment="1">
      <alignment horizontal="center" vertical="center"/>
    </xf>
    <xf numFmtId="164" fontId="22" fillId="0" borderId="75" xfId="0" applyNumberFormat="1" applyFont="1" applyBorder="1" applyAlignment="1">
      <alignment horizontal="center" vertical="center"/>
    </xf>
    <xf numFmtId="164" fontId="103" fillId="0" borderId="85" xfId="0" applyNumberFormat="1" applyFont="1" applyBorder="1" applyAlignment="1">
      <alignment horizontal="center" vertical="center"/>
    </xf>
    <xf numFmtId="0" fontId="102" fillId="0" borderId="54" xfId="0" quotePrefix="1" applyFont="1" applyBorder="1" applyAlignment="1">
      <alignment horizontal="left" vertical="center" wrapText="1"/>
    </xf>
    <xf numFmtId="164" fontId="22" fillId="0" borderId="68" xfId="0" applyNumberFormat="1" applyFont="1" applyBorder="1" applyAlignment="1">
      <alignment horizontal="center" vertical="center"/>
    </xf>
    <xf numFmtId="164" fontId="103" fillId="0" borderId="65" xfId="0" applyNumberFormat="1" applyFont="1" applyBorder="1" applyAlignment="1">
      <alignment horizontal="center" vertical="center"/>
    </xf>
    <xf numFmtId="164" fontId="22" fillId="0" borderId="3" xfId="0" applyNumberFormat="1" applyFont="1" applyBorder="1" applyAlignment="1">
      <alignment horizontal="center" vertical="center"/>
    </xf>
    <xf numFmtId="164" fontId="103" fillId="0" borderId="74" xfId="0" applyNumberFormat="1" applyFont="1" applyBorder="1" applyAlignment="1">
      <alignment horizontal="center" vertical="center"/>
    </xf>
    <xf numFmtId="0" fontId="102" fillId="0" borderId="0" xfId="0" quotePrefix="1" applyFont="1" applyAlignment="1">
      <alignment horizontal="left" vertical="center" wrapText="1"/>
    </xf>
    <xf numFmtId="164" fontId="22" fillId="0" borderId="0" xfId="0" applyNumberFormat="1" applyFont="1" applyAlignment="1">
      <alignment vertical="center"/>
    </xf>
    <xf numFmtId="164" fontId="103" fillId="0" borderId="0" xfId="0" applyNumberFormat="1" applyFont="1" applyAlignment="1">
      <alignment vertical="center"/>
    </xf>
    <xf numFmtId="0" fontId="106" fillId="0" borderId="30" xfId="0" quotePrefix="1" applyFont="1" applyBorder="1" applyAlignment="1">
      <alignment horizontal="center" vertical="center"/>
    </xf>
    <xf numFmtId="0" fontId="103" fillId="0" borderId="16" xfId="0" quotePrefix="1" applyFont="1" applyBorder="1" applyAlignment="1">
      <alignment horizontal="center" vertical="center"/>
    </xf>
    <xf numFmtId="0" fontId="106" fillId="0" borderId="69" xfId="0" quotePrefix="1" applyFont="1" applyBorder="1" applyAlignment="1">
      <alignment horizontal="center" vertical="center"/>
    </xf>
    <xf numFmtId="0" fontId="103" fillId="0" borderId="18" xfId="0" quotePrefix="1" applyFont="1" applyBorder="1" applyAlignment="1">
      <alignment horizontal="center" vertical="center"/>
    </xf>
    <xf numFmtId="4" fontId="22" fillId="0" borderId="80" xfId="0" applyNumberFormat="1" applyFont="1" applyBorder="1" applyAlignment="1">
      <alignment horizontal="center" vertical="center"/>
    </xf>
    <xf numFmtId="2" fontId="103" fillId="0" borderId="182" xfId="0" applyNumberFormat="1" applyFont="1" applyBorder="1" applyAlignment="1">
      <alignment horizontal="center" vertical="center"/>
    </xf>
    <xf numFmtId="4" fontId="22" fillId="0" borderId="186" xfId="0" applyNumberFormat="1" applyFont="1" applyBorder="1" applyAlignment="1">
      <alignment horizontal="center" vertical="center"/>
    </xf>
    <xf numFmtId="2" fontId="103" fillId="0" borderId="185" xfId="0" applyNumberFormat="1" applyFont="1" applyBorder="1" applyAlignment="1">
      <alignment horizontal="center" vertical="center"/>
    </xf>
    <xf numFmtId="0" fontId="22" fillId="13" borderId="189" xfId="0" applyFont="1" applyFill="1" applyBorder="1" applyAlignment="1">
      <alignment vertical="center"/>
    </xf>
    <xf numFmtId="0" fontId="22" fillId="13" borderId="2" xfId="0" applyFont="1" applyFill="1" applyBorder="1" applyAlignment="1">
      <alignment horizontal="center" vertical="center"/>
    </xf>
    <xf numFmtId="0" fontId="22" fillId="13" borderId="25" xfId="0" applyFont="1" applyFill="1" applyBorder="1" applyAlignment="1">
      <alignment horizontal="center" vertical="center"/>
    </xf>
    <xf numFmtId="0" fontId="22" fillId="13" borderId="19" xfId="0" quotePrefix="1" applyFont="1" applyFill="1" applyBorder="1" applyAlignment="1">
      <alignment horizontal="left" vertical="center"/>
    </xf>
    <xf numFmtId="0" fontId="103" fillId="13" borderId="32" xfId="0" quotePrefix="1" applyFont="1" applyFill="1" applyBorder="1" applyAlignment="1">
      <alignment horizontal="center" vertical="center"/>
    </xf>
    <xf numFmtId="0" fontId="22" fillId="13" borderId="0" xfId="0" applyFont="1" applyFill="1" applyAlignment="1">
      <alignment horizontal="center" vertical="center"/>
    </xf>
    <xf numFmtId="0" fontId="103" fillId="13" borderId="2" xfId="0" quotePrefix="1" applyFont="1" applyFill="1" applyBorder="1" applyAlignment="1">
      <alignment horizontal="center" vertical="center"/>
    </xf>
    <xf numFmtId="0" fontId="22" fillId="13" borderId="19" xfId="0" applyFont="1" applyFill="1" applyBorder="1" applyAlignment="1">
      <alignment horizontal="center" vertical="center"/>
    </xf>
    <xf numFmtId="0" fontId="22" fillId="13" borderId="49" xfId="0" applyFont="1" applyFill="1" applyBorder="1" applyAlignment="1">
      <alignment horizontal="center" vertical="center" wrapText="1"/>
    </xf>
    <xf numFmtId="0" fontId="22" fillId="13" borderId="7" xfId="0" quotePrefix="1" applyFont="1" applyFill="1" applyBorder="1" applyAlignment="1">
      <alignment horizontal="center" vertical="center"/>
    </xf>
    <xf numFmtId="0" fontId="103" fillId="13" borderId="4" xfId="0" quotePrefix="1" applyFont="1" applyFill="1" applyBorder="1" applyAlignment="1">
      <alignment horizontal="center" vertical="center"/>
    </xf>
    <xf numFmtId="0" fontId="103" fillId="13" borderId="0" xfId="0" quotePrefix="1" applyFont="1" applyFill="1" applyAlignment="1">
      <alignment horizontal="center" vertical="center"/>
    </xf>
    <xf numFmtId="0" fontId="22" fillId="13" borderId="16" xfId="0" applyFont="1" applyFill="1" applyBorder="1" applyAlignment="1">
      <alignment horizontal="center" vertical="center" wrapText="1"/>
    </xf>
    <xf numFmtId="0" fontId="22" fillId="13" borderId="0" xfId="0" quotePrefix="1" applyFont="1" applyFill="1" applyAlignment="1">
      <alignment horizontal="center" vertical="center" wrapText="1"/>
    </xf>
    <xf numFmtId="164" fontId="103" fillId="0" borderId="309" xfId="4" applyNumberFormat="1" applyFont="1" applyFill="1" applyBorder="1" applyAlignment="1" applyProtection="1">
      <alignment horizontal="center" vertical="center"/>
    </xf>
    <xf numFmtId="170" fontId="22" fillId="4" borderId="313" xfId="0" applyNumberFormat="1" applyFont="1" applyFill="1" applyBorder="1" applyAlignment="1">
      <alignment horizontal="center" vertical="center"/>
    </xf>
    <xf numFmtId="0" fontId="22" fillId="13" borderId="171" xfId="0" applyFont="1" applyFill="1" applyBorder="1" applyAlignment="1">
      <alignment horizontal="left" vertical="center" wrapText="1"/>
    </xf>
    <xf numFmtId="0" fontId="102" fillId="13" borderId="17" xfId="0" applyFont="1" applyFill="1" applyBorder="1"/>
    <xf numFmtId="0" fontId="103" fillId="13" borderId="16" xfId="0" quotePrefix="1" applyFont="1" applyFill="1" applyBorder="1" applyAlignment="1">
      <alignment horizontal="center" vertical="center"/>
    </xf>
    <xf numFmtId="0" fontId="102" fillId="13" borderId="69" xfId="0" applyFont="1" applyFill="1" applyBorder="1"/>
    <xf numFmtId="0" fontId="103" fillId="13" borderId="18" xfId="0" quotePrefix="1" applyFont="1" applyFill="1" applyBorder="1" applyAlignment="1">
      <alignment horizontal="center" vertical="center"/>
    </xf>
    <xf numFmtId="0" fontId="106" fillId="13" borderId="30" xfId="0" quotePrefix="1" applyFont="1" applyFill="1" applyBorder="1" applyAlignment="1">
      <alignment horizontal="center" vertical="center"/>
    </xf>
    <xf numFmtId="4" fontId="22" fillId="0" borderId="303" xfId="0" applyNumberFormat="1" applyFont="1" applyBorder="1" applyAlignment="1">
      <alignment horizontal="center" vertical="center"/>
    </xf>
    <xf numFmtId="2" fontId="103" fillId="0" borderId="305" xfId="0" applyNumberFormat="1" applyFont="1" applyBorder="1" applyAlignment="1">
      <alignment horizontal="center" vertical="center"/>
    </xf>
    <xf numFmtId="0" fontId="102" fillId="0" borderId="27" xfId="0" quotePrefix="1" applyFont="1" applyBorder="1" applyAlignment="1">
      <alignment horizontal="left"/>
    </xf>
    <xf numFmtId="0" fontId="110" fillId="0" borderId="0" xfId="0" applyFont="1"/>
    <xf numFmtId="164" fontId="103" fillId="0" borderId="138" xfId="4" applyNumberFormat="1" applyFont="1" applyFill="1" applyBorder="1" applyAlignment="1" applyProtection="1">
      <alignment horizontal="center" vertical="center"/>
    </xf>
    <xf numFmtId="172" fontId="102" fillId="0" borderId="0" xfId="8" applyNumberFormat="1" applyFont="1" applyFill="1" applyBorder="1" applyAlignment="1" applyProtection="1"/>
    <xf numFmtId="168" fontId="110" fillId="0" borderId="0" xfId="4" applyNumberFormat="1" applyFont="1" applyFill="1" applyBorder="1" applyAlignment="1" applyProtection="1"/>
    <xf numFmtId="167" fontId="102" fillId="0" borderId="0" xfId="4" applyFont="1" applyFill="1" applyBorder="1" applyAlignment="1" applyProtection="1"/>
    <xf numFmtId="172" fontId="102" fillId="0" borderId="0" xfId="4" applyNumberFormat="1" applyFont="1" applyFill="1" applyBorder="1" applyAlignment="1" applyProtection="1"/>
    <xf numFmtId="2" fontId="102" fillId="0" borderId="0" xfId="0" applyNumberFormat="1" applyFont="1"/>
    <xf numFmtId="0" fontId="102" fillId="12" borderId="27" xfId="0" applyFont="1" applyFill="1" applyBorder="1"/>
    <xf numFmtId="0" fontId="102" fillId="12" borderId="195" xfId="0" applyFont="1" applyFill="1" applyBorder="1"/>
    <xf numFmtId="0" fontId="112" fillId="0" borderId="0" xfId="0" quotePrefix="1" applyFont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0" fontId="22" fillId="12" borderId="30" xfId="0" applyFont="1" applyFill="1" applyBorder="1" applyAlignment="1">
      <alignment horizontal="center" vertical="center"/>
    </xf>
    <xf numFmtId="0" fontId="22" fillId="12" borderId="19" xfId="0" quotePrefix="1" applyFont="1" applyFill="1" applyBorder="1" applyAlignment="1">
      <alignment horizontal="center" vertical="center"/>
    </xf>
    <xf numFmtId="0" fontId="22" fillId="12" borderId="171" xfId="0" applyFont="1" applyFill="1" applyBorder="1" applyAlignment="1">
      <alignment horizontal="center" vertical="center" wrapText="1"/>
    </xf>
    <xf numFmtId="170" fontId="22" fillId="5" borderId="309" xfId="0" applyNumberFormat="1" applyFont="1" applyFill="1" applyBorder="1" applyAlignment="1">
      <alignment horizontal="center" vertical="center"/>
    </xf>
    <xf numFmtId="164" fontId="103" fillId="5" borderId="138" xfId="4" applyNumberFormat="1" applyFont="1" applyFill="1" applyBorder="1" applyAlignment="1" applyProtection="1">
      <alignment horizontal="center" vertical="center"/>
    </xf>
    <xf numFmtId="0" fontId="102" fillId="0" borderId="122" xfId="0" applyFont="1" applyBorder="1" applyAlignment="1">
      <alignment horizontal="left" vertical="center"/>
    </xf>
    <xf numFmtId="170" fontId="22" fillId="5" borderId="76" xfId="0" applyNumberFormat="1" applyFont="1" applyFill="1" applyBorder="1" applyAlignment="1">
      <alignment horizontal="center" vertical="center"/>
    </xf>
    <xf numFmtId="164" fontId="103" fillId="5" borderId="87" xfId="4" applyNumberFormat="1" applyFont="1" applyFill="1" applyBorder="1" applyAlignment="1" applyProtection="1">
      <alignment horizontal="center" vertical="center"/>
    </xf>
    <xf numFmtId="0" fontId="102" fillId="0" borderId="55" xfId="0" applyFont="1" applyBorder="1" applyAlignment="1">
      <alignment horizontal="left" vertical="center"/>
    </xf>
    <xf numFmtId="170" fontId="22" fillId="5" borderId="68" xfId="0" applyNumberFormat="1" applyFont="1" applyFill="1" applyBorder="1" applyAlignment="1">
      <alignment horizontal="center" vertical="center"/>
    </xf>
    <xf numFmtId="164" fontId="103" fillId="5" borderId="65" xfId="4" applyNumberFormat="1" applyFont="1" applyFill="1" applyBorder="1" applyAlignment="1" applyProtection="1">
      <alignment horizontal="center" vertical="center"/>
    </xf>
    <xf numFmtId="170" fontId="22" fillId="0" borderId="3" xfId="0" applyNumberFormat="1" applyFont="1" applyBorder="1" applyAlignment="1">
      <alignment horizontal="center" vertical="center"/>
    </xf>
    <xf numFmtId="0" fontId="102" fillId="0" borderId="54" xfId="0" applyFont="1" applyBorder="1" applyAlignment="1">
      <alignment horizontal="left" vertical="center" wrapText="1"/>
    </xf>
    <xf numFmtId="0" fontId="22" fillId="0" borderId="0" xfId="0" applyFont="1" applyAlignment="1">
      <alignment wrapText="1"/>
    </xf>
    <xf numFmtId="0" fontId="102" fillId="0" borderId="0" xfId="0" quotePrefix="1" applyFont="1" applyAlignment="1">
      <alignment wrapText="1"/>
    </xf>
    <xf numFmtId="170" fontId="102" fillId="0" borderId="0" xfId="0" applyNumberFormat="1" applyFont="1"/>
    <xf numFmtId="0" fontId="22" fillId="12" borderId="171" xfId="0" applyFont="1" applyFill="1" applyBorder="1" applyAlignment="1">
      <alignment horizontal="right" vertical="center" wrapText="1"/>
    </xf>
    <xf numFmtId="0" fontId="102" fillId="0" borderId="275" xfId="0" applyFont="1" applyBorder="1" applyAlignment="1">
      <alignment horizontal="left" vertical="center"/>
    </xf>
    <xf numFmtId="164" fontId="22" fillId="0" borderId="78" xfId="0" applyNumberFormat="1" applyFont="1" applyBorder="1" applyAlignment="1">
      <alignment horizontal="left" vertical="center" indent="1"/>
    </xf>
    <xf numFmtId="164" fontId="103" fillId="0" borderId="82" xfId="0" applyNumberFormat="1" applyFont="1" applyBorder="1" applyAlignment="1">
      <alignment horizontal="left" vertical="center" indent="1"/>
    </xf>
    <xf numFmtId="164" fontId="103" fillId="0" borderId="83" xfId="0" applyNumberFormat="1" applyFont="1" applyBorder="1" applyAlignment="1">
      <alignment horizontal="left" vertical="center" indent="1"/>
    </xf>
    <xf numFmtId="0" fontId="102" fillId="0" borderId="275" xfId="0" quotePrefix="1" applyFont="1" applyBorder="1" applyAlignment="1">
      <alignment horizontal="left" vertical="center"/>
    </xf>
    <xf numFmtId="164" fontId="22" fillId="0" borderId="76" xfId="0" applyNumberFormat="1" applyFont="1" applyBorder="1" applyAlignment="1">
      <alignment horizontal="left" vertical="center" indent="1"/>
    </xf>
    <xf numFmtId="164" fontId="103" fillId="0" borderId="86" xfId="0" applyNumberFormat="1" applyFont="1" applyBorder="1" applyAlignment="1">
      <alignment horizontal="left" vertical="center" indent="1"/>
    </xf>
    <xf numFmtId="164" fontId="103" fillId="0" borderId="87" xfId="0" applyNumberFormat="1" applyFont="1" applyBorder="1" applyAlignment="1">
      <alignment horizontal="left" vertical="center" indent="1"/>
    </xf>
    <xf numFmtId="164" fontId="22" fillId="0" borderId="3" xfId="0" applyNumberFormat="1" applyFont="1" applyBorder="1" applyAlignment="1">
      <alignment horizontal="left" vertical="center" indent="1"/>
    </xf>
    <xf numFmtId="164" fontId="103" fillId="0" borderId="65" xfId="0" applyNumberFormat="1" applyFont="1" applyBorder="1" applyAlignment="1">
      <alignment horizontal="left" vertical="center" indent="1"/>
    </xf>
    <xf numFmtId="164" fontId="103" fillId="0" borderId="74" xfId="0" applyNumberFormat="1" applyFont="1" applyBorder="1" applyAlignment="1">
      <alignment horizontal="left" vertical="center" indent="1"/>
    </xf>
    <xf numFmtId="0" fontId="106" fillId="12" borderId="30" xfId="0" quotePrefix="1" applyFont="1" applyFill="1" applyBorder="1" applyAlignment="1">
      <alignment horizontal="center" vertical="center"/>
    </xf>
    <xf numFmtId="0" fontId="106" fillId="12" borderId="69" xfId="0" quotePrefix="1" applyFont="1" applyFill="1" applyBorder="1" applyAlignment="1">
      <alignment horizontal="center" vertical="center"/>
    </xf>
    <xf numFmtId="0" fontId="104" fillId="14" borderId="0" xfId="0" applyFont="1" applyFill="1" applyAlignment="1">
      <alignment vertical="center"/>
    </xf>
    <xf numFmtId="0" fontId="102" fillId="14" borderId="187" xfId="0" applyFont="1" applyFill="1" applyBorder="1"/>
    <xf numFmtId="0" fontId="102" fillId="13" borderId="27" xfId="0" applyFont="1" applyFill="1" applyBorder="1"/>
    <xf numFmtId="0" fontId="102" fillId="13" borderId="154" xfId="0" applyFont="1" applyFill="1" applyBorder="1"/>
    <xf numFmtId="0" fontId="22" fillId="13" borderId="30" xfId="0" applyFont="1" applyFill="1" applyBorder="1" applyAlignment="1">
      <alignment horizontal="center" vertical="center"/>
    </xf>
    <xf numFmtId="0" fontId="22" fillId="13" borderId="19" xfId="0" quotePrefix="1" applyFont="1" applyFill="1" applyBorder="1" applyAlignment="1">
      <alignment horizontal="center" vertical="center"/>
    </xf>
    <xf numFmtId="0" fontId="22" fillId="13" borderId="171" xfId="0" applyFont="1" applyFill="1" applyBorder="1" applyAlignment="1">
      <alignment horizontal="center" vertical="center" wrapText="1"/>
    </xf>
    <xf numFmtId="0" fontId="22" fillId="13" borderId="171" xfId="0" applyFont="1" applyFill="1" applyBorder="1" applyAlignment="1">
      <alignment horizontal="right" vertical="center" wrapText="1"/>
    </xf>
    <xf numFmtId="164" fontId="22" fillId="0" borderId="78" xfId="0" applyNumberFormat="1" applyFont="1" applyBorder="1" applyAlignment="1">
      <alignment horizontal="center" vertical="center"/>
    </xf>
    <xf numFmtId="164" fontId="103" fillId="0" borderId="82" xfId="0" applyNumberFormat="1" applyFont="1" applyBorder="1" applyAlignment="1">
      <alignment horizontal="center" vertical="center"/>
    </xf>
    <xf numFmtId="164" fontId="22" fillId="0" borderId="78" xfId="0" applyNumberFormat="1" applyFont="1" applyBorder="1" applyAlignment="1">
      <alignment vertical="center"/>
    </xf>
    <xf numFmtId="164" fontId="103" fillId="0" borderId="83" xfId="0" applyNumberFormat="1" applyFont="1" applyBorder="1" applyAlignment="1">
      <alignment vertical="center"/>
    </xf>
    <xf numFmtId="0" fontId="102" fillId="0" borderId="55" xfId="0" quotePrefix="1" applyFont="1" applyBorder="1" applyAlignment="1">
      <alignment horizontal="left" vertical="center"/>
    </xf>
    <xf numFmtId="164" fontId="22" fillId="0" borderId="76" xfId="0" applyNumberFormat="1" applyFont="1" applyBorder="1" applyAlignment="1">
      <alignment horizontal="center" vertical="center"/>
    </xf>
    <xf numFmtId="164" fontId="103" fillId="0" borderId="86" xfId="0" applyNumberFormat="1" applyFont="1" applyBorder="1" applyAlignment="1">
      <alignment horizontal="center" vertical="center"/>
    </xf>
    <xf numFmtId="164" fontId="22" fillId="0" borderId="76" xfId="0" applyNumberFormat="1" applyFont="1" applyBorder="1" applyAlignment="1">
      <alignment vertical="center"/>
    </xf>
    <xf numFmtId="164" fontId="103" fillId="0" borderId="87" xfId="0" applyNumberFormat="1" applyFont="1" applyBorder="1" applyAlignment="1">
      <alignment vertical="center"/>
    </xf>
    <xf numFmtId="164" fontId="22" fillId="0" borderId="3" xfId="0" applyNumberFormat="1" applyFont="1" applyBorder="1" applyAlignment="1">
      <alignment vertical="center"/>
    </xf>
    <xf numFmtId="164" fontId="103" fillId="0" borderId="74" xfId="0" applyNumberFormat="1" applyFont="1" applyBorder="1" applyAlignment="1">
      <alignment vertical="center"/>
    </xf>
    <xf numFmtId="0" fontId="102" fillId="6" borderId="187" xfId="0" applyFont="1" applyFill="1" applyBorder="1"/>
    <xf numFmtId="39" fontId="103" fillId="0" borderId="45" xfId="4" applyNumberFormat="1" applyFont="1" applyFill="1" applyBorder="1" applyAlignment="1" applyProtection="1">
      <alignment horizontal="center" vertical="center"/>
    </xf>
    <xf numFmtId="39" fontId="103" fillId="0" borderId="46" xfId="4" applyNumberFormat="1" applyFont="1" applyFill="1" applyBorder="1" applyAlignment="1" applyProtection="1">
      <alignment horizontal="center" vertical="center"/>
    </xf>
    <xf numFmtId="39" fontId="103" fillId="0" borderId="47" xfId="4" applyNumberFormat="1" applyFont="1" applyFill="1" applyBorder="1" applyAlignment="1" applyProtection="1">
      <alignment horizontal="center" vertical="center"/>
    </xf>
    <xf numFmtId="39" fontId="103" fillId="0" borderId="48" xfId="4" applyNumberFormat="1" applyFont="1" applyFill="1" applyBorder="1" applyAlignment="1" applyProtection="1">
      <alignment horizontal="center" vertical="center"/>
    </xf>
    <xf numFmtId="164" fontId="102" fillId="0" borderId="0" xfId="4" applyNumberFormat="1" applyFont="1" applyFill="1" applyBorder="1" applyAlignment="1" applyProtection="1">
      <alignment horizontal="center" vertical="center"/>
    </xf>
    <xf numFmtId="170" fontId="22" fillId="4" borderId="126" xfId="0" applyNumberFormat="1" applyFont="1" applyFill="1" applyBorder="1" applyAlignment="1">
      <alignment horizontal="center" vertical="center"/>
    </xf>
    <xf numFmtId="4" fontId="103" fillId="0" borderId="83" xfId="4" applyNumberFormat="1" applyFont="1" applyFill="1" applyBorder="1" applyAlignment="1" applyProtection="1">
      <alignment horizontal="center" vertical="center"/>
    </xf>
    <xf numFmtId="170" fontId="22" fillId="2" borderId="76" xfId="0" applyNumberFormat="1" applyFont="1" applyFill="1" applyBorder="1" applyAlignment="1">
      <alignment horizontal="center" vertical="center"/>
    </xf>
    <xf numFmtId="4" fontId="103" fillId="0" borderId="87" xfId="4" applyNumberFormat="1" applyFont="1" applyFill="1" applyBorder="1" applyAlignment="1" applyProtection="1">
      <alignment horizontal="center" vertical="center"/>
    </xf>
    <xf numFmtId="170" fontId="22" fillId="0" borderId="75" xfId="0" applyNumberFormat="1" applyFont="1" applyBorder="1" applyAlignment="1">
      <alignment horizontal="center" vertical="center"/>
    </xf>
    <xf numFmtId="170" fontId="22" fillId="4" borderId="68" xfId="0" applyNumberFormat="1" applyFont="1" applyFill="1" applyBorder="1" applyAlignment="1">
      <alignment horizontal="center" vertical="center"/>
    </xf>
    <xf numFmtId="164" fontId="103" fillId="4" borderId="65" xfId="4" applyNumberFormat="1" applyFont="1" applyFill="1" applyBorder="1" applyAlignment="1" applyProtection="1">
      <alignment horizontal="center" vertical="center"/>
    </xf>
    <xf numFmtId="4" fontId="103" fillId="0" borderId="74" xfId="4" applyNumberFormat="1" applyFont="1" applyFill="1" applyBorder="1" applyAlignment="1" applyProtection="1">
      <alignment horizontal="center" vertical="center"/>
    </xf>
    <xf numFmtId="0" fontId="102" fillId="12" borderId="0" xfId="0" applyFont="1" applyFill="1"/>
    <xf numFmtId="0" fontId="102" fillId="12" borderId="296" xfId="0" applyFont="1" applyFill="1" applyBorder="1"/>
    <xf numFmtId="0" fontId="102" fillId="12" borderId="4" xfId="0" applyFont="1" applyFill="1" applyBorder="1"/>
    <xf numFmtId="0" fontId="22" fillId="12" borderId="30" xfId="0" quotePrefix="1" applyFont="1" applyFill="1" applyBorder="1" applyAlignment="1">
      <alignment horizontal="center" vertical="center"/>
    </xf>
    <xf numFmtId="0" fontId="106" fillId="12" borderId="17" xfId="0" quotePrefix="1" applyFont="1" applyFill="1" applyBorder="1" applyAlignment="1">
      <alignment horizontal="center" vertical="center"/>
    </xf>
    <xf numFmtId="39" fontId="103" fillId="0" borderId="183" xfId="4" applyNumberFormat="1" applyFont="1" applyFill="1" applyBorder="1" applyAlignment="1" applyProtection="1">
      <alignment horizontal="center" vertical="center"/>
    </xf>
    <xf numFmtId="4" fontId="22" fillId="4" borderId="184" xfId="0" applyNumberFormat="1" applyFont="1" applyFill="1" applyBorder="1" applyAlignment="1">
      <alignment horizontal="center" vertical="center"/>
    </xf>
    <xf numFmtId="39" fontId="103" fillId="4" borderId="185" xfId="4" applyNumberFormat="1" applyFont="1" applyFill="1" applyBorder="1" applyAlignment="1" applyProtection="1">
      <alignment horizontal="center" vertical="center"/>
    </xf>
    <xf numFmtId="39" fontId="103" fillId="0" borderId="182" xfId="4" applyNumberFormat="1" applyFont="1" applyFill="1" applyBorder="1" applyAlignment="1" applyProtection="1">
      <alignment horizontal="center" vertical="center"/>
    </xf>
    <xf numFmtId="39" fontId="103" fillId="0" borderId="185" xfId="4" applyNumberFormat="1" applyFont="1" applyFill="1" applyBorder="1" applyAlignment="1" applyProtection="1">
      <alignment horizontal="center" vertical="center"/>
    </xf>
    <xf numFmtId="177" fontId="102" fillId="0" borderId="0" xfId="0" applyNumberFormat="1" applyFont="1"/>
    <xf numFmtId="0" fontId="102" fillId="13" borderId="195" xfId="0" applyFont="1" applyFill="1" applyBorder="1"/>
    <xf numFmtId="0" fontId="22" fillId="13" borderId="30" xfId="0" quotePrefix="1" applyFont="1" applyFill="1" applyBorder="1" applyAlignment="1">
      <alignment horizontal="center" vertical="center"/>
    </xf>
    <xf numFmtId="0" fontId="106" fillId="13" borderId="17" xfId="0" quotePrefix="1" applyFont="1" applyFill="1" applyBorder="1" applyAlignment="1">
      <alignment horizontal="center" vertical="center"/>
    </xf>
    <xf numFmtId="0" fontId="104" fillId="6" borderId="0" xfId="0" applyFont="1" applyFill="1" applyAlignment="1">
      <alignment vertical="center"/>
    </xf>
    <xf numFmtId="172" fontId="102" fillId="0" borderId="0" xfId="3" applyNumberFormat="1" applyFont="1" applyFill="1" applyBorder="1" applyAlignment="1" applyProtection="1"/>
    <xf numFmtId="167" fontId="102" fillId="0" borderId="0" xfId="1" applyFont="1" applyFill="1" applyBorder="1" applyAlignment="1" applyProtection="1"/>
    <xf numFmtId="172" fontId="102" fillId="0" borderId="0" xfId="1" applyNumberFormat="1" applyFont="1" applyFill="1" applyBorder="1" applyAlignment="1" applyProtection="1"/>
    <xf numFmtId="39" fontId="22" fillId="0" borderId="102" xfId="4" applyNumberFormat="1" applyFont="1" applyFill="1" applyBorder="1" applyAlignment="1" applyProtection="1">
      <alignment horizontal="center" vertical="center"/>
    </xf>
    <xf numFmtId="39" fontId="103" fillId="0" borderId="103" xfId="4" applyNumberFormat="1" applyFont="1" applyFill="1" applyBorder="1" applyAlignment="1" applyProtection="1">
      <alignment horizontal="center" vertical="center"/>
    </xf>
    <xf numFmtId="39" fontId="22" fillId="0" borderId="26" xfId="4" applyNumberFormat="1" applyFont="1" applyFill="1" applyBorder="1" applyAlignment="1" applyProtection="1">
      <alignment horizontal="center" vertical="center"/>
    </xf>
    <xf numFmtId="39" fontId="103" fillId="0" borderId="26" xfId="4" applyNumberFormat="1" applyFont="1" applyFill="1" applyBorder="1" applyAlignment="1" applyProtection="1">
      <alignment horizontal="center" vertical="center"/>
    </xf>
    <xf numFmtId="39" fontId="103" fillId="0" borderId="232" xfId="4" applyNumberFormat="1" applyFont="1" applyFill="1" applyBorder="1" applyAlignment="1" applyProtection="1">
      <alignment horizontal="center" vertical="center"/>
    </xf>
    <xf numFmtId="0" fontId="105" fillId="0" borderId="0" xfId="0" quotePrefix="1" applyFont="1" applyAlignment="1">
      <alignment horizontal="center" vertical="center" wrapText="1"/>
    </xf>
    <xf numFmtId="173" fontId="22" fillId="0" borderId="0" xfId="1" applyNumberFormat="1" applyFont="1" applyFill="1" applyBorder="1" applyAlignment="1" applyProtection="1">
      <alignment horizontal="center" vertical="center"/>
    </xf>
    <xf numFmtId="164" fontId="103" fillId="0" borderId="0" xfId="1" applyNumberFormat="1" applyFont="1" applyFill="1" applyBorder="1" applyAlignment="1" applyProtection="1">
      <alignment horizontal="center" vertical="center"/>
    </xf>
    <xf numFmtId="0" fontId="105" fillId="0" borderId="0" xfId="0" applyFont="1" applyAlignment="1">
      <alignment horizontal="right" vertical="center"/>
    </xf>
    <xf numFmtId="164" fontId="102" fillId="0" borderId="0" xfId="1" applyNumberFormat="1" applyFont="1" applyFill="1" applyBorder="1" applyAlignment="1" applyProtection="1">
      <alignment horizontal="center" vertical="center"/>
    </xf>
    <xf numFmtId="0" fontId="22" fillId="0" borderId="303" xfId="0" applyFont="1" applyBorder="1" applyAlignment="1">
      <alignment horizontal="center" vertical="center" wrapText="1"/>
    </xf>
    <xf numFmtId="0" fontId="22" fillId="0" borderId="304" xfId="0" applyFont="1" applyBorder="1" applyAlignment="1">
      <alignment horizontal="center" vertical="center" wrapText="1"/>
    </xf>
    <xf numFmtId="0" fontId="22" fillId="0" borderId="185" xfId="0" applyFont="1" applyBorder="1" applyAlignment="1">
      <alignment horizontal="center" vertical="center" wrapText="1"/>
    </xf>
    <xf numFmtId="0" fontId="22" fillId="0" borderId="186" xfId="0" applyFont="1" applyBorder="1" applyAlignment="1">
      <alignment horizontal="center" vertical="center" wrapText="1"/>
    </xf>
    <xf numFmtId="0" fontId="102" fillId="12" borderId="296" xfId="0" applyFont="1" applyFill="1" applyBorder="1" applyAlignment="1">
      <alignment horizontal="center" vertical="center" wrapText="1"/>
    </xf>
    <xf numFmtId="0" fontId="102" fillId="12" borderId="4" xfId="0" applyFont="1" applyFill="1" applyBorder="1" applyAlignment="1">
      <alignment horizontal="center" vertical="center" wrapText="1"/>
    </xf>
    <xf numFmtId="0" fontId="102" fillId="12" borderId="6" xfId="0" applyFont="1" applyFill="1" applyBorder="1" applyAlignment="1">
      <alignment horizontal="center" vertical="center" wrapText="1"/>
    </xf>
    <xf numFmtId="0" fontId="102" fillId="12" borderId="2" xfId="0" applyFont="1" applyFill="1" applyBorder="1" applyAlignment="1">
      <alignment horizontal="center" vertical="center" wrapText="1"/>
    </xf>
    <xf numFmtId="170" fontId="22" fillId="0" borderId="313" xfId="0" applyNumberFormat="1" applyFont="1" applyBorder="1" applyAlignment="1">
      <alignment horizontal="center" vertical="center"/>
    </xf>
    <xf numFmtId="164" fontId="103" fillId="0" borderId="314" xfId="4" applyNumberFormat="1" applyFont="1" applyFill="1" applyBorder="1" applyAlignment="1" applyProtection="1">
      <alignment horizontal="center" vertical="center"/>
    </xf>
    <xf numFmtId="170" fontId="22" fillId="4" borderId="5" xfId="0" applyNumberFormat="1" applyFont="1" applyFill="1" applyBorder="1" applyAlignment="1">
      <alignment horizontal="center" vertical="center"/>
    </xf>
    <xf numFmtId="164" fontId="103" fillId="4" borderId="14" xfId="4" applyNumberFormat="1" applyFont="1" applyFill="1" applyBorder="1" applyAlignment="1" applyProtection="1">
      <alignment horizontal="center" vertical="center"/>
    </xf>
    <xf numFmtId="170" fontId="22" fillId="4" borderId="6" xfId="0" applyNumberFormat="1" applyFont="1" applyFill="1" applyBorder="1" applyAlignment="1">
      <alignment horizontal="center" vertical="center"/>
    </xf>
    <xf numFmtId="164" fontId="103" fillId="4" borderId="2" xfId="4" applyNumberFormat="1" applyFont="1" applyFill="1" applyBorder="1" applyAlignment="1" applyProtection="1">
      <alignment horizontal="center" vertical="center"/>
    </xf>
    <xf numFmtId="170" fontId="22" fillId="0" borderId="28" xfId="0" applyNumberFormat="1" applyFont="1" applyBorder="1" applyAlignment="1">
      <alignment horizontal="center" vertical="center"/>
    </xf>
    <xf numFmtId="164" fontId="103" fillId="0" borderId="15" xfId="4" applyNumberFormat="1" applyFont="1" applyFill="1" applyBorder="1" applyAlignment="1" applyProtection="1">
      <alignment horizontal="center" vertical="center"/>
    </xf>
    <xf numFmtId="0" fontId="105" fillId="0" borderId="0" xfId="0" applyFont="1" applyAlignment="1">
      <alignment horizontal="left" vertical="center" wrapText="1"/>
    </xf>
    <xf numFmtId="170" fontId="22" fillId="0" borderId="315" xfId="0" applyNumberFormat="1" applyFont="1" applyBorder="1" applyAlignment="1">
      <alignment horizontal="center" vertical="center"/>
    </xf>
    <xf numFmtId="164" fontId="103" fillId="0" borderId="316" xfId="4" applyNumberFormat="1" applyFont="1" applyFill="1" applyBorder="1" applyAlignment="1" applyProtection="1">
      <alignment horizontal="center" vertical="center"/>
    </xf>
    <xf numFmtId="164" fontId="22" fillId="0" borderId="67" xfId="0" applyNumberFormat="1" applyFont="1" applyBorder="1" applyAlignment="1">
      <alignment horizontal="center" vertical="center"/>
    </xf>
    <xf numFmtId="0" fontId="102" fillId="0" borderId="4" xfId="0" applyFont="1" applyBorder="1" applyAlignment="1">
      <alignment horizontal="left" vertical="center"/>
    </xf>
    <xf numFmtId="4" fontId="22" fillId="0" borderId="125" xfId="0" applyNumberFormat="1" applyFont="1" applyBorder="1" applyAlignment="1">
      <alignment horizontal="center" vertical="center"/>
    </xf>
    <xf numFmtId="2" fontId="103" fillId="0" borderId="89" xfId="4" applyNumberFormat="1" applyFont="1" applyFill="1" applyBorder="1" applyAlignment="1" applyProtection="1">
      <alignment horizontal="center" vertical="center"/>
    </xf>
    <xf numFmtId="4" fontId="22" fillId="0" borderId="197" xfId="0" applyNumberFormat="1" applyFont="1" applyBorder="1" applyAlignment="1">
      <alignment horizontal="center" vertical="center"/>
    </xf>
    <xf numFmtId="2" fontId="103" fillId="0" borderId="197" xfId="4" applyNumberFormat="1" applyFont="1" applyFill="1" applyBorder="1" applyAlignment="1" applyProtection="1">
      <alignment horizontal="center" vertical="center"/>
    </xf>
    <xf numFmtId="0" fontId="111" fillId="0" borderId="0" xfId="0" quotePrefix="1" applyFont="1" applyAlignment="1">
      <alignment vertical="center"/>
    </xf>
    <xf numFmtId="4" fontId="22" fillId="4" borderId="186" xfId="0" applyNumberFormat="1" applyFont="1" applyFill="1" applyBorder="1" applyAlignment="1">
      <alignment horizontal="center" vertical="center"/>
    </xf>
    <xf numFmtId="182" fontId="102" fillId="0" borderId="320" xfId="0" applyNumberFormat="1" applyFont="1" applyBorder="1" applyAlignment="1">
      <alignment horizontal="center" vertical="center"/>
    </xf>
    <xf numFmtId="164" fontId="102" fillId="0" borderId="296" xfId="0" applyNumberFormat="1" applyFont="1" applyBorder="1" applyAlignment="1">
      <alignment horizontal="left" vertical="center"/>
    </xf>
    <xf numFmtId="164" fontId="102" fillId="0" borderId="0" xfId="0" applyNumberFormat="1" applyFont="1" applyAlignment="1">
      <alignment horizontal="left" vertical="center"/>
    </xf>
    <xf numFmtId="0" fontId="102" fillId="0" borderId="337" xfId="0" applyFont="1" applyBorder="1" applyAlignment="1">
      <alignment horizontal="left" vertical="center" wrapText="1"/>
    </xf>
    <xf numFmtId="0" fontId="102" fillId="0" borderId="296" xfId="0" applyFont="1" applyBorder="1" applyAlignment="1">
      <alignment horizontal="left" vertical="center" wrapText="1"/>
    </xf>
    <xf numFmtId="182" fontId="102" fillId="0" borderId="317" xfId="0" applyNumberFormat="1" applyFont="1" applyBorder="1" applyAlignment="1">
      <alignment horizontal="center" vertical="center"/>
    </xf>
    <xf numFmtId="0" fontId="102" fillId="0" borderId="338" xfId="0" applyFont="1" applyBorder="1" applyAlignment="1">
      <alignment vertical="center" wrapText="1"/>
    </xf>
    <xf numFmtId="182" fontId="102" fillId="0" borderId="318" xfId="0" applyNumberFormat="1" applyFont="1" applyBorder="1" applyAlignment="1">
      <alignment horizontal="center" vertical="center"/>
    </xf>
    <xf numFmtId="164" fontId="102" fillId="0" borderId="303" xfId="0" applyNumberFormat="1" applyFont="1" applyBorder="1" applyAlignment="1">
      <alignment horizontal="left" vertical="center"/>
    </xf>
    <xf numFmtId="164" fontId="102" fillId="0" borderId="304" xfId="0" applyNumberFormat="1" applyFont="1" applyBorder="1" applyAlignment="1">
      <alignment horizontal="left" vertical="center"/>
    </xf>
    <xf numFmtId="182" fontId="102" fillId="0" borderId="319" xfId="0" applyNumberFormat="1" applyFont="1" applyBorder="1" applyAlignment="1">
      <alignment horizontal="center" vertical="center"/>
    </xf>
    <xf numFmtId="0" fontId="102" fillId="0" borderId="339" xfId="0" applyFont="1" applyBorder="1" applyAlignment="1">
      <alignment vertical="center" wrapText="1"/>
    </xf>
    <xf numFmtId="0" fontId="102" fillId="0" borderId="303" xfId="0" applyFont="1" applyBorder="1" applyAlignment="1">
      <alignment horizontal="left" vertical="center" wrapText="1"/>
    </xf>
    <xf numFmtId="0" fontId="102" fillId="0" borderId="307" xfId="0" applyFont="1" applyBorder="1" applyAlignment="1">
      <alignment horizontal="left" vertical="center" wrapText="1"/>
    </xf>
    <xf numFmtId="182" fontId="102" fillId="0" borderId="201" xfId="0" applyNumberFormat="1" applyFont="1" applyBorder="1" applyAlignment="1">
      <alignment horizontal="center" vertical="center"/>
    </xf>
    <xf numFmtId="0" fontId="102" fillId="0" borderId="0" xfId="0" applyFont="1" applyAlignment="1">
      <alignment horizontal="left"/>
    </xf>
    <xf numFmtId="164" fontId="47" fillId="12" borderId="328" xfId="0" applyNumberFormat="1" applyFont="1" applyFill="1" applyBorder="1" applyAlignment="1">
      <alignment horizontal="left" vertical="center"/>
    </xf>
    <xf numFmtId="164" fontId="47" fillId="12" borderId="329" xfId="0" applyNumberFormat="1" applyFont="1" applyFill="1" applyBorder="1" applyAlignment="1">
      <alignment horizontal="left" vertical="center"/>
    </xf>
    <xf numFmtId="164" fontId="51" fillId="12" borderId="335" xfId="0" applyNumberFormat="1" applyFont="1" applyFill="1" applyBorder="1" applyAlignment="1">
      <alignment horizontal="center" vertical="center"/>
    </xf>
    <xf numFmtId="0" fontId="47" fillId="12" borderId="302" xfId="0" applyFont="1" applyFill="1" applyBorder="1" applyAlignment="1">
      <alignment horizontal="center"/>
    </xf>
    <xf numFmtId="49" fontId="13" fillId="0" borderId="304" xfId="0" quotePrefix="1" applyNumberFormat="1" applyFont="1" applyBorder="1" applyAlignment="1">
      <alignment horizontal="center" vertical="center"/>
    </xf>
    <xf numFmtId="0" fontId="22" fillId="12" borderId="296" xfId="0" quotePrefix="1" applyFont="1" applyFill="1" applyBorder="1" applyAlignment="1">
      <alignment horizontal="center" vertical="center"/>
    </xf>
    <xf numFmtId="0" fontId="22" fillId="12" borderId="4" xfId="0" quotePrefix="1" applyFont="1" applyFill="1" applyBorder="1" applyAlignment="1">
      <alignment horizontal="center" vertical="center"/>
    </xf>
    <xf numFmtId="0" fontId="22" fillId="12" borderId="0" xfId="0" quotePrefix="1" applyFont="1" applyFill="1" applyAlignment="1">
      <alignment horizontal="center" vertical="center"/>
    </xf>
    <xf numFmtId="0" fontId="22" fillId="12" borderId="2" xfId="0" quotePrefix="1" applyFont="1" applyFill="1" applyBorder="1" applyAlignment="1">
      <alignment horizontal="center" vertical="center"/>
    </xf>
    <xf numFmtId="0" fontId="22" fillId="12" borderId="243" xfId="0" applyFont="1" applyFill="1" applyBorder="1" applyAlignment="1">
      <alignment vertical="center"/>
    </xf>
    <xf numFmtId="0" fontId="22" fillId="12" borderId="1" xfId="0" applyFont="1" applyFill="1" applyBorder="1" applyAlignment="1">
      <alignment horizontal="center" vertical="center"/>
    </xf>
    <xf numFmtId="0" fontId="22" fillId="12" borderId="161" xfId="0" applyFont="1" applyFill="1" applyBorder="1" applyAlignment="1">
      <alignment horizontal="center" vertical="center"/>
    </xf>
    <xf numFmtId="0" fontId="22" fillId="12" borderId="231" xfId="0" applyFont="1" applyFill="1" applyBorder="1" applyAlignment="1">
      <alignment horizontal="center" vertical="center"/>
    </xf>
    <xf numFmtId="0" fontId="102" fillId="12" borderId="1" xfId="0" applyFont="1" applyFill="1" applyBorder="1" applyAlignment="1">
      <alignment horizontal="right" vertical="center"/>
    </xf>
    <xf numFmtId="164" fontId="22" fillId="0" borderId="139" xfId="0" applyNumberFormat="1" applyFont="1" applyBorder="1" applyAlignment="1">
      <alignment horizontal="center" vertical="center"/>
    </xf>
    <xf numFmtId="164" fontId="103" fillId="0" borderId="83" xfId="0" applyNumberFormat="1" applyFont="1" applyBorder="1" applyAlignment="1">
      <alignment horizontal="center" vertical="center"/>
    </xf>
    <xf numFmtId="0" fontId="102" fillId="12" borderId="162" xfId="0" applyFont="1" applyFill="1" applyBorder="1" applyAlignment="1">
      <alignment horizontal="right" vertical="center"/>
    </xf>
    <xf numFmtId="0" fontId="102" fillId="12" borderId="161" xfId="0" applyFont="1" applyFill="1" applyBorder="1" applyAlignment="1">
      <alignment horizontal="right" vertical="center"/>
    </xf>
    <xf numFmtId="0" fontId="102" fillId="12" borderId="160" xfId="0" applyFont="1" applyFill="1" applyBorder="1" applyAlignment="1">
      <alignment horizontal="right" vertical="center"/>
    </xf>
    <xf numFmtId="0" fontId="102" fillId="12" borderId="254" xfId="0" applyFont="1" applyFill="1" applyBorder="1" applyAlignment="1">
      <alignment horizontal="right" vertical="center"/>
    </xf>
    <xf numFmtId="39" fontId="22" fillId="0" borderId="235" xfId="4" applyNumberFormat="1" applyFont="1" applyFill="1" applyBorder="1" applyAlignment="1" applyProtection="1">
      <alignment horizontal="center" vertical="center"/>
    </xf>
    <xf numFmtId="39" fontId="103" fillId="0" borderId="236" xfId="4" applyNumberFormat="1" applyFont="1" applyFill="1" applyBorder="1" applyAlignment="1" applyProtection="1">
      <alignment horizontal="center" vertical="center"/>
    </xf>
    <xf numFmtId="39" fontId="22" fillId="0" borderId="237" xfId="4" applyNumberFormat="1" applyFont="1" applyFill="1" applyBorder="1" applyAlignment="1" applyProtection="1">
      <alignment horizontal="center" vertical="center"/>
    </xf>
    <xf numFmtId="39" fontId="22" fillId="0" borderId="240" xfId="4" applyNumberFormat="1" applyFont="1" applyFill="1" applyBorder="1" applyAlignment="1" applyProtection="1">
      <alignment horizontal="center" vertical="center"/>
    </xf>
    <xf numFmtId="39" fontId="103" fillId="0" borderId="238" xfId="4" applyNumberFormat="1" applyFont="1" applyFill="1" applyBorder="1" applyAlignment="1" applyProtection="1">
      <alignment horizontal="center" vertical="center"/>
    </xf>
    <xf numFmtId="39" fontId="103" fillId="0" borderId="239" xfId="4" applyNumberFormat="1" applyFont="1" applyFill="1" applyBorder="1" applyAlignment="1" applyProtection="1">
      <alignment horizontal="center" vertical="center"/>
    </xf>
    <xf numFmtId="39" fontId="22" fillId="0" borderId="233" xfId="4" applyNumberFormat="1" applyFont="1" applyFill="1" applyBorder="1" applyAlignment="1" applyProtection="1">
      <alignment horizontal="center" vertical="center"/>
    </xf>
    <xf numFmtId="39" fontId="102" fillId="0" borderId="234" xfId="4" applyNumberFormat="1" applyFont="1" applyFill="1" applyBorder="1" applyAlignment="1" applyProtection="1">
      <alignment horizontal="center" vertical="center"/>
    </xf>
    <xf numFmtId="39" fontId="102" fillId="0" borderId="142" xfId="4" applyNumberFormat="1" applyFont="1" applyFill="1" applyBorder="1" applyAlignment="1" applyProtection="1">
      <alignment horizontal="center" vertical="center"/>
    </xf>
    <xf numFmtId="39" fontId="102" fillId="0" borderId="255" xfId="4" applyNumberFormat="1" applyFont="1" applyFill="1" applyBorder="1" applyAlignment="1" applyProtection="1">
      <alignment horizontal="center" vertical="center"/>
    </xf>
    <xf numFmtId="173" fontId="22" fillId="0" borderId="158" xfId="4" applyNumberFormat="1" applyFont="1" applyFill="1" applyBorder="1" applyAlignment="1" applyProtection="1">
      <alignment horizontal="center" vertical="center"/>
    </xf>
    <xf numFmtId="164" fontId="102" fillId="0" borderId="9" xfId="4" applyNumberFormat="1" applyFont="1" applyFill="1" applyBorder="1" applyAlignment="1" applyProtection="1">
      <alignment horizontal="center" vertical="center"/>
    </xf>
    <xf numFmtId="0" fontId="102" fillId="12" borderId="248" xfId="0" applyFont="1" applyFill="1" applyBorder="1" applyAlignment="1">
      <alignment horizontal="right" vertical="center"/>
    </xf>
    <xf numFmtId="39" fontId="22" fillId="0" borderId="249" xfId="4" applyNumberFormat="1" applyFont="1" applyFill="1" applyBorder="1" applyAlignment="1" applyProtection="1">
      <alignment horizontal="center" vertical="center"/>
    </xf>
    <xf numFmtId="39" fontId="102" fillId="0" borderId="250" xfId="4" applyNumberFormat="1" applyFont="1" applyFill="1" applyBorder="1" applyAlignment="1" applyProtection="1">
      <alignment horizontal="center" vertical="center"/>
    </xf>
    <xf numFmtId="39" fontId="22" fillId="0" borderId="144" xfId="4" applyNumberFormat="1" applyFont="1" applyFill="1" applyBorder="1" applyAlignment="1" applyProtection="1">
      <alignment horizontal="center" vertical="center"/>
    </xf>
    <xf numFmtId="39" fontId="102" fillId="0" borderId="251" xfId="4" applyNumberFormat="1" applyFont="1" applyFill="1" applyBorder="1" applyAlignment="1" applyProtection="1">
      <alignment horizontal="center" vertical="center"/>
    </xf>
    <xf numFmtId="39" fontId="102" fillId="0" borderId="256" xfId="4" applyNumberFormat="1" applyFont="1" applyFill="1" applyBorder="1" applyAlignment="1" applyProtection="1">
      <alignment horizontal="center" vertical="center"/>
    </xf>
    <xf numFmtId="173" fontId="22" fillId="0" borderId="252" xfId="4" applyNumberFormat="1" applyFont="1" applyFill="1" applyBorder="1" applyAlignment="1" applyProtection="1">
      <alignment horizontal="center" vertical="center"/>
    </xf>
    <xf numFmtId="164" fontId="102" fillId="0" borderId="253" xfId="4" applyNumberFormat="1" applyFont="1" applyFill="1" applyBorder="1" applyAlignment="1" applyProtection="1">
      <alignment horizontal="center" vertical="center"/>
    </xf>
    <xf numFmtId="39" fontId="22" fillId="0" borderId="80" xfId="4" applyNumberFormat="1" applyFont="1" applyFill="1" applyBorder="1" applyAlignment="1" applyProtection="1">
      <alignment horizontal="center" vertical="center"/>
    </xf>
    <xf numFmtId="39" fontId="103" fillId="0" borderId="193" xfId="4" applyNumberFormat="1" applyFont="1" applyFill="1" applyBorder="1" applyAlignment="1" applyProtection="1">
      <alignment horizontal="center" vertical="center"/>
    </xf>
    <xf numFmtId="39" fontId="22" fillId="0" borderId="116" xfId="4" applyNumberFormat="1" applyFont="1" applyFill="1" applyBorder="1" applyAlignment="1" applyProtection="1">
      <alignment horizontal="center" vertical="center"/>
    </xf>
    <xf numFmtId="39" fontId="22" fillId="0" borderId="241" xfId="4" applyNumberFormat="1" applyFont="1" applyFill="1" applyBorder="1" applyAlignment="1" applyProtection="1">
      <alignment horizontal="center" vertical="center"/>
    </xf>
    <xf numFmtId="0" fontId="22" fillId="0" borderId="0" xfId="0" quotePrefix="1" applyFont="1" applyAlignment="1">
      <alignment horizontal="center" vertical="center" wrapText="1"/>
    </xf>
    <xf numFmtId="4" fontId="22" fillId="0" borderId="78" xfId="0" applyNumberFormat="1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center" vertical="center"/>
    </xf>
    <xf numFmtId="164" fontId="103" fillId="0" borderId="87" xfId="0" applyNumberFormat="1" applyFont="1" applyBorder="1" applyAlignment="1">
      <alignment horizontal="center" vertical="center"/>
    </xf>
    <xf numFmtId="4" fontId="22" fillId="0" borderId="184" xfId="0" applyNumberFormat="1" applyFont="1" applyBorder="1" applyAlignment="1">
      <alignment horizontal="center" vertical="center"/>
    </xf>
    <xf numFmtId="0" fontId="106" fillId="12" borderId="19" xfId="0" quotePrefix="1" applyFont="1" applyFill="1" applyBorder="1" applyAlignment="1">
      <alignment horizontal="left" vertical="center"/>
    </xf>
    <xf numFmtId="0" fontId="106" fillId="12" borderId="0" xfId="0" applyFont="1" applyFill="1" applyAlignment="1">
      <alignment horizontal="center" vertical="center"/>
    </xf>
    <xf numFmtId="0" fontId="106" fillId="12" borderId="19" xfId="0" applyFont="1" applyFill="1" applyBorder="1" applyAlignment="1">
      <alignment horizontal="center" vertical="center"/>
    </xf>
    <xf numFmtId="0" fontId="22" fillId="0" borderId="0" xfId="0" quotePrefix="1" applyFont="1" applyAlignment="1">
      <alignment vertical="center" wrapText="1"/>
    </xf>
    <xf numFmtId="0" fontId="102" fillId="12" borderId="195" xfId="0" applyFont="1" applyFill="1" applyBorder="1" applyAlignment="1">
      <alignment vertical="center" wrapText="1"/>
    </xf>
    <xf numFmtId="0" fontId="102" fillId="12" borderId="30" xfId="0" applyFont="1" applyFill="1" applyBorder="1" applyAlignment="1">
      <alignment vertical="center" wrapText="1"/>
    </xf>
    <xf numFmtId="0" fontId="102" fillId="0" borderId="118" xfId="0" applyFont="1" applyBorder="1" applyAlignment="1">
      <alignment horizontal="left" vertical="center"/>
    </xf>
    <xf numFmtId="2" fontId="103" fillId="0" borderId="82" xfId="4" applyNumberFormat="1" applyFont="1" applyFill="1" applyBorder="1" applyAlignment="1" applyProtection="1">
      <alignment horizontal="center" vertical="center"/>
    </xf>
    <xf numFmtId="170" fontId="22" fillId="5" borderId="5" xfId="0" applyNumberFormat="1" applyFont="1" applyFill="1" applyBorder="1" applyAlignment="1">
      <alignment horizontal="center" vertical="center"/>
    </xf>
    <xf numFmtId="164" fontId="103" fillId="5" borderId="14" xfId="4" applyNumberFormat="1" applyFont="1" applyFill="1" applyBorder="1" applyAlignment="1" applyProtection="1">
      <alignment horizontal="center" vertical="center"/>
    </xf>
    <xf numFmtId="2" fontId="103" fillId="0" borderId="86" xfId="4" applyNumberFormat="1" applyFont="1" applyFill="1" applyBorder="1" applyAlignment="1" applyProtection="1">
      <alignment horizontal="center" vertical="center"/>
    </xf>
    <xf numFmtId="4" fontId="22" fillId="0" borderId="76" xfId="0" applyNumberFormat="1" applyFont="1" applyBorder="1" applyAlignment="1">
      <alignment horizontal="center" vertical="center"/>
    </xf>
    <xf numFmtId="170" fontId="22" fillId="5" borderId="67" xfId="0" applyNumberFormat="1" applyFont="1" applyFill="1" applyBorder="1" applyAlignment="1">
      <alignment horizontal="center" vertical="center"/>
    </xf>
    <xf numFmtId="164" fontId="103" fillId="5" borderId="89" xfId="4" applyNumberFormat="1" applyFont="1" applyFill="1" applyBorder="1" applyAlignment="1" applyProtection="1">
      <alignment horizontal="center" vertical="center"/>
    </xf>
    <xf numFmtId="164" fontId="22" fillId="0" borderId="186" xfId="0" applyNumberFormat="1" applyFont="1" applyBorder="1" applyAlignment="1">
      <alignment horizontal="center" vertical="center"/>
    </xf>
    <xf numFmtId="164" fontId="103" fillId="0" borderId="182" xfId="0" applyNumberFormat="1" applyFont="1" applyBorder="1" applyAlignment="1">
      <alignment horizontal="center" vertical="center"/>
    </xf>
    <xf numFmtId="164" fontId="103" fillId="0" borderId="185" xfId="0" applyNumberFormat="1" applyFont="1" applyBorder="1" applyAlignment="1">
      <alignment horizontal="center" vertical="center"/>
    </xf>
    <xf numFmtId="2" fontId="103" fillId="0" borderId="65" xfId="4" applyNumberFormat="1" applyFont="1" applyFill="1" applyBorder="1" applyAlignment="1" applyProtection="1">
      <alignment horizontal="center" vertical="center"/>
    </xf>
    <xf numFmtId="2" fontId="22" fillId="5" borderId="146" xfId="0" applyNumberFormat="1" applyFont="1" applyFill="1" applyBorder="1" applyAlignment="1">
      <alignment horizontal="center" vertical="center"/>
    </xf>
    <xf numFmtId="2" fontId="103" fillId="5" borderId="147" xfId="4" applyNumberFormat="1" applyFont="1" applyFill="1" applyBorder="1" applyAlignment="1" applyProtection="1">
      <alignment horizontal="center" vertical="center"/>
    </xf>
    <xf numFmtId="0" fontId="113" fillId="6" borderId="0" xfId="0" applyFont="1" applyFill="1" applyAlignment="1">
      <alignment vertical="center"/>
    </xf>
    <xf numFmtId="0" fontId="114" fillId="6" borderId="187" xfId="0" applyFont="1" applyFill="1" applyBorder="1"/>
    <xf numFmtId="0" fontId="102" fillId="0" borderId="0" xfId="0" applyFont="1" applyAlignment="1">
      <alignment vertical="center"/>
    </xf>
    <xf numFmtId="0" fontId="110" fillId="0" borderId="0" xfId="0" applyFont="1" applyAlignment="1">
      <alignment vertical="center"/>
    </xf>
    <xf numFmtId="0" fontId="102" fillId="13" borderId="296" xfId="0" applyFont="1" applyFill="1" applyBorder="1"/>
    <xf numFmtId="0" fontId="102" fillId="13" borderId="4" xfId="0" applyFont="1" applyFill="1" applyBorder="1"/>
    <xf numFmtId="0" fontId="102" fillId="13" borderId="195" xfId="0" applyFont="1" applyFill="1" applyBorder="1" applyAlignment="1">
      <alignment vertical="center" wrapText="1"/>
    </xf>
    <xf numFmtId="0" fontId="102" fillId="13" borderId="30" xfId="0" applyFont="1" applyFill="1" applyBorder="1" applyAlignment="1">
      <alignment vertical="center" wrapText="1"/>
    </xf>
    <xf numFmtId="4" fontId="103" fillId="0" borderId="82" xfId="4" applyNumberFormat="1" applyFont="1" applyFill="1" applyBorder="1" applyAlignment="1" applyProtection="1">
      <alignment horizontal="center" vertical="center"/>
    </xf>
    <xf numFmtId="170" fontId="22" fillId="5" borderId="139" xfId="0" applyNumberFormat="1" applyFont="1" applyFill="1" applyBorder="1" applyAlignment="1">
      <alignment horizontal="center" vertical="center"/>
    </xf>
    <xf numFmtId="4" fontId="103" fillId="0" borderId="86" xfId="4" applyNumberFormat="1" applyFont="1" applyFill="1" applyBorder="1" applyAlignment="1" applyProtection="1">
      <alignment horizontal="center" vertical="center"/>
    </xf>
    <xf numFmtId="4" fontId="103" fillId="0" borderId="65" xfId="4" applyNumberFormat="1" applyFont="1" applyFill="1" applyBorder="1" applyAlignment="1" applyProtection="1">
      <alignment horizontal="center" vertical="center"/>
    </xf>
    <xf numFmtId="172" fontId="115" fillId="0" borderId="0" xfId="8" applyNumberFormat="1" applyFont="1" applyFill="1" applyBorder="1" applyAlignment="1" applyProtection="1"/>
    <xf numFmtId="4" fontId="22" fillId="0" borderId="66" xfId="0" applyNumberFormat="1" applyFont="1" applyBorder="1" applyAlignment="1">
      <alignment horizontal="center" vertical="center"/>
    </xf>
    <xf numFmtId="170" fontId="22" fillId="0" borderId="66" xfId="0" applyNumberFormat="1" applyFont="1" applyBorder="1" applyAlignment="1">
      <alignment horizontal="center" vertical="center"/>
    </xf>
    <xf numFmtId="170" fontId="103" fillId="0" borderId="85" xfId="0" applyNumberFormat="1" applyFont="1" applyBorder="1" applyAlignment="1">
      <alignment horizontal="center" vertical="center"/>
    </xf>
    <xf numFmtId="170" fontId="103" fillId="0" borderId="87" xfId="0" applyNumberFormat="1" applyFont="1" applyBorder="1" applyAlignment="1">
      <alignment horizontal="center" vertical="center"/>
    </xf>
    <xf numFmtId="0" fontId="103" fillId="13" borderId="16" xfId="0" applyFont="1" applyFill="1" applyBorder="1" applyAlignment="1">
      <alignment horizontal="center" vertical="center" wrapText="1"/>
    </xf>
    <xf numFmtId="0" fontId="22" fillId="13" borderId="17" xfId="0" applyFont="1" applyFill="1" applyBorder="1" applyAlignment="1">
      <alignment horizontal="center" vertical="center" wrapText="1"/>
    </xf>
    <xf numFmtId="0" fontId="103" fillId="13" borderId="18" xfId="0" applyFont="1" applyFill="1" applyBorder="1" applyAlignment="1">
      <alignment horizontal="center" vertical="center" wrapText="1"/>
    </xf>
    <xf numFmtId="0" fontId="22" fillId="12" borderId="69" xfId="0" applyFont="1" applyFill="1" applyBorder="1" applyAlignment="1">
      <alignment horizontal="center" vertical="center"/>
    </xf>
    <xf numFmtId="0" fontId="22" fillId="12" borderId="70" xfId="0" applyFont="1" applyFill="1" applyBorder="1" applyAlignment="1">
      <alignment horizontal="center" vertical="center"/>
    </xf>
    <xf numFmtId="0" fontId="22" fillId="12" borderId="17" xfId="0" quotePrefix="1" applyFont="1" applyFill="1" applyBorder="1" applyAlignment="1">
      <alignment horizontal="left" vertical="center"/>
    </xf>
    <xf numFmtId="0" fontId="22" fillId="12" borderId="69" xfId="0" quotePrefix="1" applyFont="1" applyFill="1" applyBorder="1" applyAlignment="1">
      <alignment horizontal="left" vertical="center"/>
    </xf>
    <xf numFmtId="4" fontId="22" fillId="0" borderId="72" xfId="0" applyNumberFormat="1" applyFont="1" applyBorder="1" applyAlignment="1">
      <alignment horizontal="center" vertical="center"/>
    </xf>
    <xf numFmtId="2" fontId="118" fillId="0" borderId="90" xfId="0" applyNumberFormat="1" applyFont="1" applyBorder="1" applyAlignment="1">
      <alignment horizontal="center" vertical="center" wrapText="1"/>
    </xf>
    <xf numFmtId="2" fontId="118" fillId="0" borderId="91" xfId="0" applyNumberFormat="1" applyFont="1" applyBorder="1" applyAlignment="1">
      <alignment horizontal="center" vertical="center" wrapText="1"/>
    </xf>
    <xf numFmtId="170" fontId="22" fillId="0" borderId="71" xfId="0" applyNumberFormat="1" applyFont="1" applyBorder="1" applyAlignment="1">
      <alignment horizontal="center" vertical="center"/>
    </xf>
    <xf numFmtId="164" fontId="118" fillId="0" borderId="182" xfId="0" applyNumberFormat="1" applyFont="1" applyBorder="1" applyAlignment="1">
      <alignment horizontal="center" vertical="center" wrapText="1"/>
    </xf>
    <xf numFmtId="164" fontId="118" fillId="0" borderId="185" xfId="0" applyNumberFormat="1" applyFont="1" applyBorder="1" applyAlignment="1">
      <alignment horizontal="center" vertical="center" wrapText="1"/>
    </xf>
    <xf numFmtId="171" fontId="22" fillId="0" borderId="27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right" vertical="center"/>
    </xf>
    <xf numFmtId="0" fontId="118" fillId="0" borderId="0" xfId="0" applyFont="1" applyAlignment="1">
      <alignment horizontal="center" vertical="center" wrapText="1"/>
    </xf>
    <xf numFmtId="170" fontId="22" fillId="0" borderId="152" xfId="0" applyNumberFormat="1" applyFont="1" applyBorder="1" applyAlignment="1">
      <alignment horizontal="center" vertical="center"/>
    </xf>
    <xf numFmtId="0" fontId="119" fillId="0" borderId="0" xfId="0" applyFont="1" applyAlignment="1">
      <alignment horizontal="center" vertical="center" wrapText="1"/>
    </xf>
    <xf numFmtId="0" fontId="22" fillId="12" borderId="73" xfId="0" quotePrefix="1" applyFont="1" applyFill="1" applyBorder="1" applyAlignment="1">
      <alignment horizontal="center" vertical="center" wrapText="1"/>
    </xf>
    <xf numFmtId="164" fontId="22" fillId="0" borderId="26" xfId="0" applyNumberFormat="1" applyFont="1" applyBorder="1" applyAlignment="1">
      <alignment horizontal="center" vertical="center"/>
    </xf>
    <xf numFmtId="164" fontId="118" fillId="0" borderId="103" xfId="0" applyNumberFormat="1" applyFont="1" applyBorder="1" applyAlignment="1">
      <alignment horizontal="center" vertical="center" wrapText="1"/>
    </xf>
    <xf numFmtId="0" fontId="22" fillId="0" borderId="0" xfId="0" applyFont="1"/>
    <xf numFmtId="0" fontId="106" fillId="0" borderId="0" xfId="0" quotePrefix="1" applyFont="1" applyAlignment="1">
      <alignment wrapText="1"/>
    </xf>
    <xf numFmtId="0" fontId="22" fillId="12" borderId="27" xfId="0" applyFont="1" applyFill="1" applyBorder="1"/>
    <xf numFmtId="0" fontId="22" fillId="12" borderId="0" xfId="0" applyFont="1" applyFill="1" applyAlignment="1">
      <alignment vertical="center"/>
    </xf>
    <xf numFmtId="0" fontId="22" fillId="12" borderId="4" xfId="0" quotePrefix="1" applyFont="1" applyFill="1" applyBorder="1" applyAlignment="1">
      <alignment horizontal="right" vertical="center"/>
    </xf>
    <xf numFmtId="176" fontId="22" fillId="0" borderId="72" xfId="0" applyNumberFormat="1" applyFont="1" applyBorder="1" applyAlignment="1">
      <alignment horizontal="center" vertical="center"/>
    </xf>
    <xf numFmtId="0" fontId="22" fillId="12" borderId="80" xfId="0" applyFont="1" applyFill="1" applyBorder="1"/>
    <xf numFmtId="0" fontId="22" fillId="12" borderId="186" xfId="0" applyFont="1" applyFill="1" applyBorder="1" applyAlignment="1">
      <alignment vertical="center"/>
    </xf>
    <xf numFmtId="0" fontId="22" fillId="12" borderId="182" xfId="0" quotePrefix="1" applyFont="1" applyFill="1" applyBorder="1" applyAlignment="1">
      <alignment horizontal="right" vertical="center"/>
    </xf>
    <xf numFmtId="0" fontId="106" fillId="13" borderId="64" xfId="0" applyFont="1" applyFill="1" applyBorder="1" applyAlignment="1">
      <alignment horizontal="center" vertical="center"/>
    </xf>
    <xf numFmtId="0" fontId="22" fillId="13" borderId="152" xfId="0" applyFont="1" applyFill="1" applyBorder="1" applyAlignment="1">
      <alignment horizontal="center" vertical="center"/>
    </xf>
    <xf numFmtId="0" fontId="22" fillId="13" borderId="172" xfId="0" applyFont="1" applyFill="1" applyBorder="1" applyAlignment="1">
      <alignment horizontal="center" vertical="center"/>
    </xf>
    <xf numFmtId="0" fontId="22" fillId="13" borderId="69" xfId="0" applyFont="1" applyFill="1" applyBorder="1" applyAlignment="1">
      <alignment horizontal="center" vertical="center"/>
    </xf>
    <xf numFmtId="0" fontId="22" fillId="13" borderId="70" xfId="0" applyFont="1" applyFill="1" applyBorder="1" applyAlignment="1">
      <alignment horizontal="center" vertical="center"/>
    </xf>
    <xf numFmtId="0" fontId="22" fillId="13" borderId="17" xfId="0" quotePrefix="1" applyFont="1" applyFill="1" applyBorder="1" applyAlignment="1">
      <alignment horizontal="left" vertical="center"/>
    </xf>
    <xf numFmtId="0" fontId="22" fillId="13" borderId="69" xfId="0" quotePrefix="1" applyFont="1" applyFill="1" applyBorder="1" applyAlignment="1">
      <alignment horizontal="left" vertical="center"/>
    </xf>
    <xf numFmtId="0" fontId="22" fillId="13" borderId="27" xfId="0" applyFont="1" applyFill="1" applyBorder="1"/>
    <xf numFmtId="0" fontId="22" fillId="13" borderId="0" xfId="0" applyFont="1" applyFill="1" applyAlignment="1">
      <alignment vertical="center"/>
    </xf>
    <xf numFmtId="0" fontId="22" fillId="13" borderId="4" xfId="0" quotePrefix="1" applyFont="1" applyFill="1" applyBorder="1" applyAlignment="1">
      <alignment horizontal="right" vertical="center"/>
    </xf>
    <xf numFmtId="0" fontId="22" fillId="13" borderId="80" xfId="0" applyFont="1" applyFill="1" applyBorder="1"/>
    <xf numFmtId="0" fontId="22" fillId="13" borderId="186" xfId="0" applyFont="1" applyFill="1" applyBorder="1" applyAlignment="1">
      <alignment vertical="center"/>
    </xf>
    <xf numFmtId="0" fontId="22" fillId="13" borderId="182" xfId="0" quotePrefix="1" applyFont="1" applyFill="1" applyBorder="1" applyAlignment="1">
      <alignment horizontal="right" vertical="center"/>
    </xf>
    <xf numFmtId="2" fontId="118" fillId="0" borderId="75" xfId="0" applyNumberFormat="1" applyFont="1" applyBorder="1" applyAlignment="1">
      <alignment horizontal="center" vertical="center" wrapText="1"/>
    </xf>
    <xf numFmtId="2" fontId="118" fillId="0" borderId="0" xfId="0" applyNumberFormat="1" applyFont="1" applyAlignment="1">
      <alignment horizontal="center" vertical="center" wrapText="1"/>
    </xf>
    <xf numFmtId="2" fontId="118" fillId="0" borderId="126" xfId="0" applyNumberFormat="1" applyFont="1" applyBorder="1" applyAlignment="1">
      <alignment horizontal="center" vertical="center" wrapText="1"/>
    </xf>
    <xf numFmtId="2" fontId="118" fillId="0" borderId="3" xfId="0" applyNumberFormat="1" applyFont="1" applyBorder="1" applyAlignment="1">
      <alignment horizontal="center" vertical="center" wrapText="1"/>
    </xf>
    <xf numFmtId="170" fontId="103" fillId="0" borderId="74" xfId="0" applyNumberFormat="1" applyFont="1" applyBorder="1" applyAlignment="1">
      <alignment horizontal="center" vertical="center"/>
    </xf>
    <xf numFmtId="0" fontId="22" fillId="13" borderId="30" xfId="0" quotePrefix="1" applyFont="1" applyFill="1" applyBorder="1" applyAlignment="1">
      <alignment horizontal="center" vertical="center" wrapText="1"/>
    </xf>
    <xf numFmtId="0" fontId="22" fillId="13" borderId="69" xfId="0" quotePrefix="1" applyFont="1" applyFill="1" applyBorder="1" applyAlignment="1">
      <alignment horizontal="center" vertical="center" wrapText="1"/>
    </xf>
    <xf numFmtId="0" fontId="103" fillId="13" borderId="69" xfId="0" applyFont="1" applyFill="1" applyBorder="1" applyAlignment="1">
      <alignment horizontal="center" vertical="center" wrapText="1"/>
    </xf>
    <xf numFmtId="49" fontId="41" fillId="0" borderId="152" xfId="0" applyNumberFormat="1" applyFont="1" applyBorder="1" applyAlignment="1">
      <alignment horizontal="center" vertical="center"/>
    </xf>
    <xf numFmtId="49" fontId="41" fillId="0" borderId="0" xfId="0" applyNumberFormat="1" applyFont="1" applyAlignment="1">
      <alignment horizontal="center" vertical="center"/>
    </xf>
    <xf numFmtId="0" fontId="102" fillId="0" borderId="57" xfId="0" applyFont="1" applyBorder="1" applyAlignment="1">
      <alignment horizontal="right" vertical="center"/>
    </xf>
    <xf numFmtId="173" fontId="22" fillId="0" borderId="202" xfId="4" applyNumberFormat="1" applyFont="1" applyFill="1" applyBorder="1" applyAlignment="1" applyProtection="1">
      <alignment horizontal="center" vertical="center"/>
    </xf>
    <xf numFmtId="0" fontId="102" fillId="0" borderId="56" xfId="0" applyFont="1" applyBorder="1" applyAlignment="1">
      <alignment horizontal="right" vertical="center"/>
    </xf>
    <xf numFmtId="173" fontId="22" fillId="0" borderId="205" xfId="4" applyNumberFormat="1" applyFont="1" applyFill="1" applyBorder="1" applyAlignment="1" applyProtection="1">
      <alignment horizontal="center" vertical="center"/>
    </xf>
    <xf numFmtId="164" fontId="103" fillId="0" borderId="206" xfId="4" applyNumberFormat="1" applyFont="1" applyFill="1" applyBorder="1" applyAlignment="1" applyProtection="1">
      <alignment horizontal="center" vertical="center"/>
    </xf>
    <xf numFmtId="39" fontId="102" fillId="0" borderId="36" xfId="4" applyNumberFormat="1" applyFont="1" applyFill="1" applyBorder="1" applyAlignment="1" applyProtection="1">
      <alignment horizontal="center" vertical="center"/>
    </xf>
    <xf numFmtId="39" fontId="102" fillId="0" borderId="42" xfId="4" applyNumberFormat="1" applyFont="1" applyFill="1" applyBorder="1" applyAlignment="1" applyProtection="1">
      <alignment horizontal="center" vertical="center"/>
    </xf>
    <xf numFmtId="39" fontId="22" fillId="0" borderId="58" xfId="4" applyNumberFormat="1" applyFont="1" applyFill="1" applyBorder="1" applyAlignment="1" applyProtection="1">
      <alignment horizontal="center" vertical="center"/>
    </xf>
    <xf numFmtId="39" fontId="102" fillId="0" borderId="59" xfId="4" applyNumberFormat="1" applyFont="1" applyFill="1" applyBorder="1" applyAlignment="1" applyProtection="1">
      <alignment horizontal="center" vertical="center"/>
    </xf>
    <xf numFmtId="39" fontId="102" fillId="0" borderId="60" xfId="4" applyNumberFormat="1" applyFont="1" applyFill="1" applyBorder="1" applyAlignment="1" applyProtection="1">
      <alignment horizontal="center" vertical="center"/>
    </xf>
    <xf numFmtId="173" fontId="22" fillId="0" borderId="61" xfId="4" applyNumberFormat="1" applyFont="1" applyFill="1" applyBorder="1" applyAlignment="1" applyProtection="1">
      <alignment horizontal="center" vertical="center"/>
    </xf>
    <xf numFmtId="164" fontId="102" fillId="0" borderId="62" xfId="4" applyNumberFormat="1" applyFont="1" applyFill="1" applyBorder="1" applyAlignment="1" applyProtection="1">
      <alignment horizontal="center" vertical="center"/>
    </xf>
    <xf numFmtId="0" fontId="102" fillId="0" borderId="197" xfId="0" quotePrefix="1" applyFont="1" applyBorder="1" applyAlignment="1">
      <alignment horizontal="center" vertical="center" wrapText="1"/>
    </xf>
    <xf numFmtId="0" fontId="102" fillId="0" borderId="197" xfId="0" applyFont="1" applyBorder="1" applyAlignment="1">
      <alignment horizontal="right" vertical="center"/>
    </xf>
    <xf numFmtId="39" fontId="22" fillId="0" borderId="197" xfId="4" applyNumberFormat="1" applyFont="1" applyFill="1" applyBorder="1" applyAlignment="1" applyProtection="1">
      <alignment horizontal="center" vertical="center"/>
    </xf>
    <xf numFmtId="39" fontId="102" fillId="0" borderId="197" xfId="4" applyNumberFormat="1" applyFont="1" applyFill="1" applyBorder="1" applyAlignment="1" applyProtection="1">
      <alignment horizontal="center" vertical="center"/>
    </xf>
    <xf numFmtId="0" fontId="102" fillId="0" borderId="186" xfId="0" quotePrefix="1" applyFont="1" applyBorder="1" applyAlignment="1">
      <alignment horizontal="center" vertical="center" wrapText="1"/>
    </xf>
    <xf numFmtId="0" fontId="102" fillId="0" borderId="186" xfId="0" applyFont="1" applyBorder="1" applyAlignment="1">
      <alignment horizontal="right" vertical="center"/>
    </xf>
    <xf numFmtId="39" fontId="22" fillId="0" borderId="186" xfId="4" applyNumberFormat="1" applyFont="1" applyFill="1" applyBorder="1" applyAlignment="1" applyProtection="1">
      <alignment horizontal="center" vertical="center"/>
    </xf>
    <xf numFmtId="39" fontId="102" fillId="0" borderId="186" xfId="4" applyNumberFormat="1" applyFont="1" applyFill="1" applyBorder="1" applyAlignment="1" applyProtection="1">
      <alignment horizontal="center" vertical="center"/>
    </xf>
    <xf numFmtId="39" fontId="22" fillId="0" borderId="124" xfId="4" applyNumberFormat="1" applyFont="1" applyFill="1" applyBorder="1" applyAlignment="1" applyProtection="1">
      <alignment horizontal="center" vertical="center"/>
    </xf>
    <xf numFmtId="0" fontId="22" fillId="0" borderId="203" xfId="0" applyFont="1" applyBorder="1" applyAlignment="1">
      <alignment horizontal="center" vertical="center" wrapText="1"/>
    </xf>
    <xf numFmtId="0" fontId="103" fillId="0" borderId="4" xfId="0" quotePrefix="1" applyFont="1" applyBorder="1" applyAlignment="1">
      <alignment horizontal="center" vertical="center"/>
    </xf>
    <xf numFmtId="0" fontId="102" fillId="0" borderId="204" xfId="0" applyFont="1" applyBorder="1" applyAlignment="1">
      <alignment horizontal="left" vertical="center"/>
    </xf>
    <xf numFmtId="4" fontId="22" fillId="0" borderId="92" xfId="0" applyNumberFormat="1" applyFont="1" applyBorder="1" applyAlignment="1">
      <alignment horizontal="center" vertical="center"/>
    </xf>
    <xf numFmtId="0" fontId="102" fillId="0" borderId="54" xfId="0" quotePrefix="1" applyFont="1" applyBorder="1" applyAlignment="1">
      <alignment horizontal="left" vertical="center"/>
    </xf>
    <xf numFmtId="4" fontId="22" fillId="0" borderId="94" xfId="0" applyNumberFormat="1" applyFont="1" applyBorder="1" applyAlignment="1">
      <alignment horizontal="center" vertical="center"/>
    </xf>
    <xf numFmtId="0" fontId="102" fillId="12" borderId="341" xfId="0" applyFont="1" applyFill="1" applyBorder="1" applyAlignment="1">
      <alignment vertical="center" wrapText="1"/>
    </xf>
    <xf numFmtId="0" fontId="102" fillId="13" borderId="123" xfId="0" applyFont="1" applyFill="1" applyBorder="1" applyAlignment="1">
      <alignment vertical="center" wrapText="1"/>
    </xf>
    <xf numFmtId="0" fontId="22" fillId="13" borderId="203" xfId="0" applyFont="1" applyFill="1" applyBorder="1" applyAlignment="1">
      <alignment horizontal="center" vertical="center" wrapText="1"/>
    </xf>
    <xf numFmtId="0" fontId="102" fillId="13" borderId="0" xfId="0" applyFont="1" applyFill="1"/>
    <xf numFmtId="0" fontId="22" fillId="12" borderId="159" xfId="0" applyFont="1" applyFill="1" applyBorder="1" applyAlignment="1">
      <alignment vertical="center"/>
    </xf>
    <xf numFmtId="0" fontId="22" fillId="12" borderId="155" xfId="0" applyFont="1" applyFill="1" applyBorder="1" applyAlignment="1">
      <alignment horizontal="center" vertical="center"/>
    </xf>
    <xf numFmtId="0" fontId="102" fillId="0" borderId="1" xfId="0" applyFont="1" applyBorder="1" applyAlignment="1">
      <alignment horizontal="right" vertical="center"/>
    </xf>
    <xf numFmtId="39" fontId="103" fillId="0" borderId="33" xfId="4" applyNumberFormat="1" applyFont="1" applyFill="1" applyBorder="1" applyAlignment="1" applyProtection="1">
      <alignment horizontal="center" vertical="center"/>
    </xf>
    <xf numFmtId="170" fontId="22" fillId="0" borderId="219" xfId="0" applyNumberFormat="1" applyFont="1" applyBorder="1" applyAlignment="1">
      <alignment horizontal="center" vertical="center"/>
    </xf>
    <xf numFmtId="39" fontId="103" fillId="0" borderId="35" xfId="4" applyNumberFormat="1" applyFont="1" applyFill="1" applyBorder="1" applyAlignment="1" applyProtection="1">
      <alignment horizontal="center" vertical="center"/>
    </xf>
    <xf numFmtId="170" fontId="22" fillId="0" borderId="93" xfId="0" applyNumberFormat="1" applyFont="1" applyBorder="1" applyAlignment="1">
      <alignment horizontal="center" vertical="center"/>
    </xf>
    <xf numFmtId="39" fontId="103" fillId="0" borderId="37" xfId="4" applyNumberFormat="1" applyFont="1" applyFill="1" applyBorder="1" applyAlignment="1" applyProtection="1">
      <alignment horizontal="center" vertical="center"/>
    </xf>
    <xf numFmtId="170" fontId="22" fillId="0" borderId="94" xfId="0" applyNumberFormat="1" applyFont="1" applyBorder="1" applyAlignment="1">
      <alignment horizontal="center" vertical="center"/>
    </xf>
    <xf numFmtId="0" fontId="102" fillId="0" borderId="162" xfId="0" applyFont="1" applyBorder="1" applyAlignment="1">
      <alignment horizontal="right" vertical="center"/>
    </xf>
    <xf numFmtId="0" fontId="102" fillId="0" borderId="161" xfId="0" applyFont="1" applyBorder="1" applyAlignment="1">
      <alignment horizontal="right" vertical="center"/>
    </xf>
    <xf numFmtId="0" fontId="102" fillId="0" borderId="160" xfId="0" applyFont="1" applyBorder="1" applyAlignment="1">
      <alignment horizontal="right" vertical="center"/>
    </xf>
    <xf numFmtId="39" fontId="102" fillId="0" borderId="35" xfId="4" applyNumberFormat="1" applyFont="1" applyFill="1" applyBorder="1" applyAlignment="1" applyProtection="1">
      <alignment horizontal="center" vertical="center"/>
    </xf>
    <xf numFmtId="164" fontId="103" fillId="0" borderId="85" xfId="4" applyNumberFormat="1" applyFont="1" applyFill="1" applyBorder="1" applyAlignment="1" applyProtection="1">
      <alignment horizontal="center" vertical="center"/>
    </xf>
    <xf numFmtId="0" fontId="102" fillId="0" borderId="191" xfId="0" applyFont="1" applyBorder="1" applyAlignment="1">
      <alignment horizontal="right" vertical="center"/>
    </xf>
    <xf numFmtId="39" fontId="102" fillId="0" borderId="40" xfId="4" applyNumberFormat="1" applyFont="1" applyFill="1" applyBorder="1" applyAlignment="1" applyProtection="1">
      <alignment horizontal="center" vertical="center"/>
    </xf>
    <xf numFmtId="39" fontId="102" fillId="0" borderId="48" xfId="4" applyNumberFormat="1" applyFont="1" applyFill="1" applyBorder="1" applyAlignment="1" applyProtection="1">
      <alignment horizontal="center" vertical="center"/>
    </xf>
    <xf numFmtId="39" fontId="102" fillId="0" borderId="39" xfId="4" applyNumberFormat="1" applyFont="1" applyFill="1" applyBorder="1" applyAlignment="1" applyProtection="1">
      <alignment horizontal="center" vertical="center"/>
    </xf>
    <xf numFmtId="0" fontId="102" fillId="0" borderId="164" xfId="0" quotePrefix="1" applyFont="1" applyBorder="1" applyAlignment="1">
      <alignment horizontal="center" vertical="center" wrapText="1"/>
    </xf>
    <xf numFmtId="0" fontId="102" fillId="0" borderId="164" xfId="0" applyFont="1" applyBorder="1" applyAlignment="1">
      <alignment horizontal="right" vertical="center"/>
    </xf>
    <xf numFmtId="39" fontId="22" fillId="0" borderId="164" xfId="4" applyNumberFormat="1" applyFont="1" applyFill="1" applyBorder="1" applyAlignment="1" applyProtection="1">
      <alignment horizontal="center" vertical="center"/>
    </xf>
    <xf numFmtId="39" fontId="102" fillId="0" borderId="164" xfId="4" applyNumberFormat="1" applyFont="1" applyFill="1" applyBorder="1" applyAlignment="1" applyProtection="1">
      <alignment horizontal="center" vertical="center"/>
    </xf>
    <xf numFmtId="0" fontId="102" fillId="0" borderId="164" xfId="0" applyFont="1" applyBorder="1"/>
    <xf numFmtId="173" fontId="22" fillId="0" borderId="164" xfId="4" applyNumberFormat="1" applyFont="1" applyFill="1" applyBorder="1" applyAlignment="1" applyProtection="1">
      <alignment horizontal="center" vertical="center"/>
    </xf>
    <xf numFmtId="164" fontId="102" fillId="0" borderId="164" xfId="4" applyNumberFormat="1" applyFont="1" applyFill="1" applyBorder="1" applyAlignment="1" applyProtection="1">
      <alignment horizontal="center" vertical="center"/>
    </xf>
    <xf numFmtId="0" fontId="22" fillId="12" borderId="64" xfId="0" applyFont="1" applyFill="1" applyBorder="1" applyAlignment="1">
      <alignment vertical="center" wrapText="1"/>
    </xf>
    <xf numFmtId="0" fontId="102" fillId="12" borderId="154" xfId="0" applyFont="1" applyFill="1" applyBorder="1" applyAlignment="1">
      <alignment vertical="center" wrapText="1"/>
    </xf>
    <xf numFmtId="164" fontId="22" fillId="0" borderId="75" xfId="0" applyNumberFormat="1" applyFont="1" applyBorder="1" applyAlignment="1">
      <alignment horizontal="right" vertical="center" indent="1"/>
    </xf>
    <xf numFmtId="164" fontId="103" fillId="0" borderId="85" xfId="0" applyNumberFormat="1" applyFont="1" applyBorder="1" applyAlignment="1">
      <alignment horizontal="right" vertical="center" indent="1"/>
    </xf>
    <xf numFmtId="164" fontId="22" fillId="0" borderId="76" xfId="0" applyNumberFormat="1" applyFont="1" applyBorder="1" applyAlignment="1">
      <alignment horizontal="right" vertical="center" indent="1"/>
    </xf>
    <xf numFmtId="164" fontId="103" fillId="0" borderId="87" xfId="0" applyNumberFormat="1" applyFont="1" applyBorder="1" applyAlignment="1">
      <alignment horizontal="right" vertical="center" indent="1"/>
    </xf>
    <xf numFmtId="164" fontId="22" fillId="0" borderId="3" xfId="0" applyNumberFormat="1" applyFont="1" applyBorder="1" applyAlignment="1">
      <alignment horizontal="right" vertical="center" indent="1"/>
    </xf>
    <xf numFmtId="164" fontId="103" fillId="0" borderId="74" xfId="0" applyNumberFormat="1" applyFont="1" applyBorder="1" applyAlignment="1">
      <alignment horizontal="right" vertical="center" indent="1"/>
    </xf>
    <xf numFmtId="0" fontId="22" fillId="13" borderId="159" xfId="0" applyFont="1" applyFill="1" applyBorder="1" applyAlignment="1">
      <alignment vertical="center"/>
    </xf>
    <xf numFmtId="0" fontId="22" fillId="13" borderId="1" xfId="0" applyFont="1" applyFill="1" applyBorder="1" applyAlignment="1">
      <alignment horizontal="center" vertical="center"/>
    </xf>
    <xf numFmtId="0" fontId="22" fillId="13" borderId="161" xfId="0" applyFont="1" applyFill="1" applyBorder="1" applyAlignment="1">
      <alignment horizontal="center" vertical="center"/>
    </xf>
    <xf numFmtId="0" fontId="22" fillId="13" borderId="155" xfId="0" applyFont="1" applyFill="1" applyBorder="1" applyAlignment="1">
      <alignment horizontal="center" vertical="center"/>
    </xf>
    <xf numFmtId="0" fontId="22" fillId="13" borderId="64" xfId="0" applyFont="1" applyFill="1" applyBorder="1" applyAlignment="1">
      <alignment vertical="center" wrapText="1"/>
    </xf>
    <xf numFmtId="0" fontId="102" fillId="13" borderId="154" xfId="0" applyFont="1" applyFill="1" applyBorder="1" applyAlignment="1">
      <alignment vertical="center" wrapText="1"/>
    </xf>
    <xf numFmtId="0" fontId="50" fillId="19" borderId="64" xfId="0" applyFont="1" applyFill="1" applyBorder="1"/>
    <xf numFmtId="0" fontId="50" fillId="19" borderId="81" xfId="0" applyFont="1" applyFill="1" applyBorder="1"/>
    <xf numFmtId="0" fontId="50" fillId="19" borderId="27" xfId="0" applyFont="1" applyFill="1" applyBorder="1"/>
    <xf numFmtId="0" fontId="50" fillId="19" borderId="4" xfId="0" applyFont="1" applyFill="1" applyBorder="1"/>
    <xf numFmtId="0" fontId="47" fillId="19" borderId="19" xfId="0" quotePrefix="1" applyFont="1" applyFill="1" applyBorder="1" applyAlignment="1">
      <alignment horizontal="center" vertical="center"/>
    </xf>
    <xf numFmtId="0" fontId="51" fillId="19" borderId="2" xfId="0" quotePrefix="1" applyFont="1" applyFill="1" applyBorder="1" applyAlignment="1">
      <alignment horizontal="center" vertical="center"/>
    </xf>
    <xf numFmtId="0" fontId="102" fillId="0" borderId="176" xfId="0" applyFont="1" applyBorder="1"/>
    <xf numFmtId="0" fontId="103" fillId="0" borderId="0" xfId="0" applyFont="1" applyAlignment="1">
      <alignment vertical="center"/>
    </xf>
    <xf numFmtId="0" fontId="22" fillId="12" borderId="177" xfId="0" applyFont="1" applyFill="1" applyBorder="1" applyAlignment="1">
      <alignment vertical="center"/>
    </xf>
    <xf numFmtId="0" fontId="22" fillId="0" borderId="1" xfId="0" applyFont="1" applyBorder="1" applyAlignment="1">
      <alignment vertical="center" textRotation="90" wrapText="1"/>
    </xf>
    <xf numFmtId="0" fontId="22" fillId="12" borderId="178" xfId="0" applyFont="1" applyFill="1" applyBorder="1" applyAlignment="1">
      <alignment horizontal="center" vertical="center"/>
    </xf>
    <xf numFmtId="0" fontId="22" fillId="12" borderId="179" xfId="0" applyFont="1" applyFill="1" applyBorder="1" applyAlignment="1">
      <alignment horizontal="center" vertical="center"/>
    </xf>
    <xf numFmtId="168" fontId="102" fillId="0" borderId="0" xfId="4" applyNumberFormat="1" applyFont="1" applyFill="1" applyBorder="1" applyAlignment="1" applyProtection="1"/>
    <xf numFmtId="0" fontId="102" fillId="0" borderId="178" xfId="0" applyFont="1" applyBorder="1" applyAlignment="1">
      <alignment horizontal="right" vertical="center"/>
    </xf>
    <xf numFmtId="0" fontId="102" fillId="0" borderId="178" xfId="0" quotePrefix="1" applyFont="1" applyBorder="1" applyAlignment="1">
      <alignment horizontal="right" vertical="center"/>
    </xf>
    <xf numFmtId="0" fontId="102" fillId="0" borderId="180" xfId="0" applyFont="1" applyBorder="1" applyAlignment="1">
      <alignment horizontal="right" vertical="center"/>
    </xf>
    <xf numFmtId="0" fontId="102" fillId="0" borderId="181" xfId="0" applyFont="1" applyBorder="1" applyAlignment="1">
      <alignment horizontal="right" vertical="center"/>
    </xf>
    <xf numFmtId="0" fontId="121" fillId="13" borderId="177" xfId="0" applyFont="1" applyFill="1" applyBorder="1" applyAlignment="1">
      <alignment vertical="center"/>
    </xf>
    <xf numFmtId="0" fontId="121" fillId="13" borderId="178" xfId="0" applyFont="1" applyFill="1" applyBorder="1" applyAlignment="1">
      <alignment horizontal="center" vertical="center"/>
    </xf>
    <xf numFmtId="0" fontId="121" fillId="13" borderId="179" xfId="0" applyFont="1" applyFill="1" applyBorder="1" applyAlignment="1">
      <alignment horizontal="center" vertical="center"/>
    </xf>
    <xf numFmtId="0" fontId="121" fillId="13" borderId="19" xfId="0" applyFont="1" applyFill="1" applyBorder="1" applyAlignment="1">
      <alignment horizontal="center" vertical="center"/>
    </xf>
    <xf numFmtId="0" fontId="122" fillId="13" borderId="2" xfId="0" quotePrefix="1" applyFont="1" applyFill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right"/>
    </xf>
    <xf numFmtId="0" fontId="111" fillId="0" borderId="0" xfId="0" applyFont="1" applyAlignment="1">
      <alignment horizontal="right"/>
    </xf>
    <xf numFmtId="0" fontId="111" fillId="0" borderId="0" xfId="0" applyFont="1" applyAlignment="1">
      <alignment vertical="center" wrapText="1"/>
    </xf>
    <xf numFmtId="0" fontId="103" fillId="0" borderId="2" xfId="0" quotePrefix="1" applyFont="1" applyBorder="1" applyAlignment="1">
      <alignment horizontal="center" vertical="center"/>
    </xf>
    <xf numFmtId="0" fontId="22" fillId="13" borderId="177" xfId="0" applyFont="1" applyFill="1" applyBorder="1" applyAlignment="1">
      <alignment vertical="center"/>
    </xf>
    <xf numFmtId="0" fontId="22" fillId="13" borderId="178" xfId="0" applyFont="1" applyFill="1" applyBorder="1" applyAlignment="1">
      <alignment horizontal="center" vertical="center"/>
    </xf>
    <xf numFmtId="0" fontId="22" fillId="13" borderId="179" xfId="0" applyFont="1" applyFill="1" applyBorder="1" applyAlignment="1">
      <alignment horizontal="center" vertical="center"/>
    </xf>
    <xf numFmtId="0" fontId="103" fillId="0" borderId="32" xfId="0" quotePrefix="1" applyFont="1" applyBorder="1" applyAlignment="1">
      <alignment horizontal="center" vertical="center"/>
    </xf>
    <xf numFmtId="0" fontId="106" fillId="0" borderId="0" xfId="0" applyFont="1" applyAlignment="1">
      <alignment horizontal="center" vertical="center"/>
    </xf>
    <xf numFmtId="0" fontId="106" fillId="0" borderId="6" xfId="0" applyFont="1" applyBorder="1" applyAlignment="1">
      <alignment horizontal="center" vertical="center"/>
    </xf>
    <xf numFmtId="39" fontId="22" fillId="0" borderId="207" xfId="7" applyNumberFormat="1" applyFont="1" applyFill="1" applyBorder="1" applyAlignment="1" applyProtection="1">
      <alignment horizontal="center" vertical="center"/>
    </xf>
    <xf numFmtId="39" fontId="22" fillId="0" borderId="33" xfId="7" applyNumberFormat="1" applyFont="1" applyFill="1" applyBorder="1" applyAlignment="1" applyProtection="1">
      <alignment horizontal="center" vertical="center"/>
    </xf>
    <xf numFmtId="39" fontId="22" fillId="0" borderId="208" xfId="7" applyNumberFormat="1" applyFont="1" applyFill="1" applyBorder="1" applyAlignment="1" applyProtection="1">
      <alignment horizontal="center" vertical="center"/>
    </xf>
    <xf numFmtId="173" fontId="22" fillId="0" borderId="135" xfId="7" applyNumberFormat="1" applyFont="1" applyFill="1" applyBorder="1" applyAlignment="1" applyProtection="1">
      <alignment horizontal="center" vertical="center"/>
    </xf>
    <xf numFmtId="39" fontId="22" fillId="0" borderId="209" xfId="7" applyNumberFormat="1" applyFont="1" applyFill="1" applyBorder="1" applyAlignment="1" applyProtection="1">
      <alignment horizontal="center" vertical="center"/>
    </xf>
    <xf numFmtId="39" fontId="22" fillId="0" borderId="35" xfId="7" applyNumberFormat="1" applyFont="1" applyFill="1" applyBorder="1" applyAlignment="1" applyProtection="1">
      <alignment horizontal="center" vertical="center"/>
    </xf>
    <xf numFmtId="39" fontId="22" fillId="0" borderId="210" xfId="7" applyNumberFormat="1" applyFont="1" applyFill="1" applyBorder="1" applyAlignment="1" applyProtection="1">
      <alignment horizontal="center" vertical="center"/>
    </xf>
    <xf numFmtId="173" fontId="22" fillId="0" borderId="215" xfId="7" applyNumberFormat="1" applyFont="1" applyFill="1" applyBorder="1" applyAlignment="1" applyProtection="1">
      <alignment horizontal="center" vertical="center"/>
    </xf>
    <xf numFmtId="173" fontId="22" fillId="0" borderId="216" xfId="7" applyNumberFormat="1" applyFont="1" applyFill="1" applyBorder="1" applyAlignment="1" applyProtection="1">
      <alignment horizontal="center" vertical="center"/>
    </xf>
    <xf numFmtId="39" fontId="22" fillId="0" borderId="211" xfId="7" applyNumberFormat="1" applyFont="1" applyFill="1" applyBorder="1" applyAlignment="1" applyProtection="1">
      <alignment horizontal="center" vertical="center"/>
    </xf>
    <xf numFmtId="39" fontId="22" fillId="0" borderId="37" xfId="7" applyNumberFormat="1" applyFont="1" applyFill="1" applyBorder="1" applyAlignment="1" applyProtection="1">
      <alignment horizontal="center" vertical="center"/>
    </xf>
    <xf numFmtId="39" fontId="22" fillId="0" borderId="212" xfId="7" applyNumberFormat="1" applyFont="1" applyFill="1" applyBorder="1" applyAlignment="1" applyProtection="1">
      <alignment horizontal="center" vertical="center"/>
    </xf>
    <xf numFmtId="173" fontId="22" fillId="0" borderId="19" xfId="7" applyNumberFormat="1" applyFont="1" applyFill="1" applyBorder="1" applyAlignment="1" applyProtection="1">
      <alignment horizontal="center" vertical="center"/>
    </xf>
    <xf numFmtId="39" fontId="22" fillId="0" borderId="50" xfId="7" applyNumberFormat="1" applyFont="1" applyFill="1" applyBorder="1" applyAlignment="1" applyProtection="1">
      <alignment horizontal="center" vertical="center"/>
    </xf>
    <xf numFmtId="173" fontId="22" fillId="0" borderId="0" xfId="7" applyNumberFormat="1" applyFont="1" applyFill="1" applyBorder="1" applyAlignment="1" applyProtection="1">
      <alignment horizontal="center" vertical="center"/>
    </xf>
    <xf numFmtId="39" fontId="22" fillId="0" borderId="51" xfId="7" applyNumberFormat="1" applyFont="1" applyFill="1" applyBorder="1" applyAlignment="1" applyProtection="1">
      <alignment horizontal="center" vertical="center"/>
    </xf>
    <xf numFmtId="39" fontId="22" fillId="0" borderId="52" xfId="7" applyNumberFormat="1" applyFont="1" applyFill="1" applyBorder="1" applyAlignment="1" applyProtection="1">
      <alignment horizontal="center" vertical="center"/>
    </xf>
    <xf numFmtId="173" fontId="22" fillId="0" borderId="217" xfId="7" applyNumberFormat="1" applyFont="1" applyFill="1" applyBorder="1" applyAlignment="1" applyProtection="1">
      <alignment horizontal="center" vertical="center"/>
    </xf>
    <xf numFmtId="39" fontId="22" fillId="0" borderId="213" xfId="7" applyNumberFormat="1" applyFont="1" applyFill="1" applyBorder="1" applyAlignment="1" applyProtection="1">
      <alignment horizontal="center" vertical="center"/>
    </xf>
    <xf numFmtId="39" fontId="22" fillId="0" borderId="39" xfId="7" applyNumberFormat="1" applyFont="1" applyFill="1" applyBorder="1" applyAlignment="1" applyProtection="1">
      <alignment horizontal="center" vertical="center"/>
    </xf>
    <xf numFmtId="39" fontId="22" fillId="0" borderId="53" xfId="7" applyNumberFormat="1" applyFont="1" applyFill="1" applyBorder="1" applyAlignment="1" applyProtection="1">
      <alignment horizontal="center" vertical="center"/>
    </xf>
    <xf numFmtId="39" fontId="22" fillId="0" borderId="214" xfId="7" applyNumberFormat="1" applyFont="1" applyFill="1" applyBorder="1" applyAlignment="1" applyProtection="1">
      <alignment horizontal="center" vertical="center"/>
    </xf>
    <xf numFmtId="173" fontId="22" fillId="0" borderId="218" xfId="7" applyNumberFormat="1" applyFont="1" applyFill="1" applyBorder="1" applyAlignment="1" applyProtection="1">
      <alignment horizontal="center" vertical="center"/>
    </xf>
    <xf numFmtId="0" fontId="102" fillId="0" borderId="0" xfId="0" applyFont="1" applyAlignment="1">
      <alignment horizontal="left" vertical="top"/>
    </xf>
    <xf numFmtId="170" fontId="22" fillId="4" borderId="76" xfId="0" applyNumberFormat="1" applyFont="1" applyFill="1" applyBorder="1" applyAlignment="1">
      <alignment horizontal="center" vertical="center"/>
    </xf>
    <xf numFmtId="164" fontId="103" fillId="0" borderId="65" xfId="4" applyNumberFormat="1" applyFont="1" applyFill="1" applyBorder="1" applyAlignment="1" applyProtection="1">
      <alignment horizontal="center" vertical="center"/>
    </xf>
    <xf numFmtId="0" fontId="102" fillId="0" borderId="304" xfId="0" applyFont="1" applyBorder="1"/>
    <xf numFmtId="164" fontId="22" fillId="0" borderId="66" xfId="0" applyNumberFormat="1" applyFont="1" applyBorder="1" applyAlignment="1">
      <alignment horizontal="center"/>
    </xf>
    <xf numFmtId="164" fontId="103" fillId="0" borderId="84" xfId="0" applyNumberFormat="1" applyFont="1" applyBorder="1" applyAlignment="1">
      <alignment horizontal="center"/>
    </xf>
    <xf numFmtId="164" fontId="22" fillId="0" borderId="75" xfId="0" applyNumberFormat="1" applyFont="1" applyBorder="1" applyAlignment="1">
      <alignment horizontal="center"/>
    </xf>
    <xf numFmtId="164" fontId="103" fillId="0" borderId="85" xfId="0" applyNumberFormat="1" applyFont="1" applyBorder="1" applyAlignment="1">
      <alignment horizontal="center"/>
    </xf>
    <xf numFmtId="164" fontId="22" fillId="0" borderId="67" xfId="0" applyNumberFormat="1" applyFont="1" applyBorder="1" applyAlignment="1">
      <alignment horizontal="center"/>
    </xf>
    <xf numFmtId="164" fontId="103" fillId="0" borderId="86" xfId="0" applyNumberFormat="1" applyFont="1" applyBorder="1" applyAlignment="1">
      <alignment horizontal="center"/>
    </xf>
    <xf numFmtId="164" fontId="22" fillId="0" borderId="76" xfId="0" applyNumberFormat="1" applyFont="1" applyBorder="1" applyAlignment="1">
      <alignment horizontal="center"/>
    </xf>
    <xf numFmtId="164" fontId="103" fillId="0" borderId="87" xfId="0" applyNumberFormat="1" applyFont="1" applyBorder="1" applyAlignment="1">
      <alignment horizontal="center"/>
    </xf>
    <xf numFmtId="2" fontId="22" fillId="4" borderId="125" xfId="0" applyNumberFormat="1" applyFont="1" applyFill="1" applyBorder="1" applyAlignment="1">
      <alignment horizontal="center" vertical="center"/>
    </xf>
    <xf numFmtId="2" fontId="103" fillId="4" borderId="89" xfId="4" applyNumberFormat="1" applyFont="1" applyFill="1" applyBorder="1" applyAlignment="1" applyProtection="1">
      <alignment horizontal="center" vertical="center"/>
    </xf>
    <xf numFmtId="0" fontId="102" fillId="0" borderId="197" xfId="0" applyFont="1" applyBorder="1"/>
    <xf numFmtId="4" fontId="102" fillId="0" borderId="0" xfId="0" applyNumberFormat="1" applyFont="1"/>
    <xf numFmtId="0" fontId="22" fillId="12" borderId="155" xfId="0" quotePrefix="1" applyFont="1" applyFill="1" applyBorder="1" applyAlignment="1">
      <alignment horizontal="center" vertical="center"/>
    </xf>
    <xf numFmtId="0" fontId="106" fillId="12" borderId="6" xfId="0" applyFont="1" applyFill="1" applyBorder="1" applyAlignment="1">
      <alignment horizontal="center" vertical="center"/>
    </xf>
    <xf numFmtId="39" fontId="22" fillId="0" borderId="156" xfId="7" applyNumberFormat="1" applyFont="1" applyFill="1" applyBorder="1" applyAlignment="1" applyProtection="1">
      <alignment horizontal="center" vertical="center"/>
    </xf>
    <xf numFmtId="39" fontId="103" fillId="0" borderId="143" xfId="4" applyNumberFormat="1" applyFont="1" applyFill="1" applyBorder="1" applyAlignment="1" applyProtection="1">
      <alignment horizontal="center" vertical="center"/>
    </xf>
    <xf numFmtId="39" fontId="103" fillId="0" borderId="145" xfId="4" applyNumberFormat="1" applyFont="1" applyFill="1" applyBorder="1" applyAlignment="1" applyProtection="1">
      <alignment horizontal="center" vertical="center"/>
    </xf>
    <xf numFmtId="39" fontId="103" fillId="0" borderId="147" xfId="4" applyNumberFormat="1" applyFont="1" applyFill="1" applyBorder="1" applyAlignment="1" applyProtection="1">
      <alignment horizontal="center" vertical="center"/>
    </xf>
    <xf numFmtId="0" fontId="22" fillId="0" borderId="155" xfId="0" quotePrefix="1" applyFont="1" applyBorder="1" applyAlignment="1">
      <alignment horizontal="center" vertical="center"/>
    </xf>
    <xf numFmtId="0" fontId="22" fillId="12" borderId="30" xfId="0" quotePrefix="1" applyFont="1" applyFill="1" applyBorder="1" applyAlignment="1">
      <alignment vertical="center"/>
    </xf>
    <xf numFmtId="0" fontId="22" fillId="12" borderId="69" xfId="0" quotePrefix="1" applyFont="1" applyFill="1" applyBorder="1" applyAlignment="1">
      <alignment vertical="center"/>
    </xf>
    <xf numFmtId="0" fontId="22" fillId="12" borderId="18" xfId="0" quotePrefix="1" applyFont="1" applyFill="1" applyBorder="1" applyAlignment="1">
      <alignment vertical="center"/>
    </xf>
    <xf numFmtId="9" fontId="110" fillId="0" borderId="0" xfId="8" applyFont="1" applyFill="1" applyBorder="1" applyAlignment="1" applyProtection="1"/>
    <xf numFmtId="39" fontId="103" fillId="0" borderId="305" xfId="4" applyNumberFormat="1" applyFont="1" applyFill="1" applyBorder="1" applyAlignment="1" applyProtection="1">
      <alignment horizontal="center" vertical="center"/>
    </xf>
    <xf numFmtId="0" fontId="22" fillId="13" borderId="155" xfId="0" quotePrefix="1" applyFont="1" applyFill="1" applyBorder="1" applyAlignment="1">
      <alignment horizontal="center" vertical="center"/>
    </xf>
    <xf numFmtId="0" fontId="106" fillId="13" borderId="0" xfId="0" applyFont="1" applyFill="1" applyAlignment="1">
      <alignment horizontal="center" vertical="center"/>
    </xf>
    <xf numFmtId="0" fontId="106" fillId="13" borderId="6" xfId="0" applyFont="1" applyFill="1" applyBorder="1" applyAlignment="1">
      <alignment horizontal="center" vertical="center"/>
    </xf>
    <xf numFmtId="4" fontId="103" fillId="0" borderId="0" xfId="4" applyNumberFormat="1" applyFont="1" applyFill="1" applyBorder="1" applyAlignment="1" applyProtection="1">
      <alignment horizontal="center" vertical="center"/>
    </xf>
    <xf numFmtId="0" fontId="106" fillId="13" borderId="19" xfId="0" applyFont="1" applyFill="1" applyBorder="1" applyAlignment="1">
      <alignment horizontal="center" vertical="center"/>
    </xf>
    <xf numFmtId="0" fontId="22" fillId="13" borderId="30" xfId="0" quotePrefix="1" applyFont="1" applyFill="1" applyBorder="1" applyAlignment="1">
      <alignment vertical="center"/>
    </xf>
    <xf numFmtId="0" fontId="22" fillId="13" borderId="69" xfId="0" quotePrefix="1" applyFont="1" applyFill="1" applyBorder="1" applyAlignment="1">
      <alignment vertical="center"/>
    </xf>
    <xf numFmtId="0" fontId="22" fillId="13" borderId="18" xfId="0" quotePrefix="1" applyFont="1" applyFill="1" applyBorder="1" applyAlignment="1">
      <alignment vertical="center"/>
    </xf>
    <xf numFmtId="166" fontId="0" fillId="0" borderId="0" xfId="0" applyNumberFormat="1"/>
    <xf numFmtId="0" fontId="63" fillId="12" borderId="221" xfId="5" quotePrefix="1" applyFont="1" applyFill="1" applyBorder="1" applyAlignment="1">
      <alignment horizontal="center" vertical="center"/>
    </xf>
    <xf numFmtId="0" fontId="63" fillId="21" borderId="221" xfId="5" quotePrefix="1" applyFont="1" applyFill="1" applyBorder="1" applyAlignment="1">
      <alignment horizontal="center" vertical="center"/>
    </xf>
    <xf numFmtId="0" fontId="50" fillId="0" borderId="2" xfId="0" applyFont="1" applyBorder="1"/>
    <xf numFmtId="0" fontId="50" fillId="0" borderId="355" xfId="0" applyFont="1" applyBorder="1"/>
    <xf numFmtId="0" fontId="50" fillId="0" borderId="305" xfId="0" applyFont="1" applyBorder="1"/>
    <xf numFmtId="0" fontId="47" fillId="0" borderId="69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0" fontId="51" fillId="0" borderId="18" xfId="0" applyFont="1" applyBorder="1" applyAlignment="1">
      <alignment horizontal="center" vertical="center" wrapText="1"/>
    </xf>
    <xf numFmtId="4" fontId="47" fillId="0" borderId="66" xfId="0" applyNumberFormat="1" applyFont="1" applyBorder="1" applyAlignment="1">
      <alignment horizontal="center" vertical="center"/>
    </xf>
    <xf numFmtId="4" fontId="128" fillId="0" borderId="84" xfId="0" applyNumberFormat="1" applyFont="1" applyBorder="1" applyAlignment="1">
      <alignment horizontal="center" vertical="center" wrapText="1"/>
    </xf>
    <xf numFmtId="0" fontId="128" fillId="0" borderId="84" xfId="0" applyFont="1" applyBorder="1" applyAlignment="1">
      <alignment horizontal="center" vertical="center" wrapText="1"/>
    </xf>
    <xf numFmtId="170" fontId="47" fillId="0" borderId="66" xfId="0" applyNumberFormat="1" applyFont="1" applyBorder="1" applyAlignment="1">
      <alignment horizontal="center" vertical="center"/>
    </xf>
    <xf numFmtId="170" fontId="51" fillId="0" borderId="85" xfId="0" applyNumberFormat="1" applyFont="1" applyBorder="1" applyAlignment="1">
      <alignment horizontal="center" vertical="center"/>
    </xf>
    <xf numFmtId="4" fontId="47" fillId="0" borderId="111" xfId="0" applyNumberFormat="1" applyFont="1" applyBorder="1" applyAlignment="1">
      <alignment horizontal="center" vertical="center"/>
    </xf>
    <xf numFmtId="0" fontId="128" fillId="0" borderId="85" xfId="0" applyFont="1" applyBorder="1" applyAlignment="1">
      <alignment horizontal="center" vertical="center" wrapText="1"/>
    </xf>
    <xf numFmtId="4" fontId="47" fillId="0" borderId="67" xfId="0" applyNumberFormat="1" applyFont="1" applyBorder="1" applyAlignment="1">
      <alignment horizontal="center" vertical="center"/>
    </xf>
    <xf numFmtId="4" fontId="128" fillId="0" borderId="4" xfId="0" applyNumberFormat="1" applyFont="1" applyBorder="1" applyAlignment="1">
      <alignment horizontal="center" vertical="center" wrapText="1"/>
    </xf>
    <xf numFmtId="0" fontId="128" fillId="0" borderId="4" xfId="0" applyFont="1" applyBorder="1" applyAlignment="1">
      <alignment horizontal="center" vertical="center" wrapText="1"/>
    </xf>
    <xf numFmtId="170" fontId="47" fillId="0" borderId="67" xfId="0" applyNumberFormat="1" applyFont="1" applyBorder="1" applyAlignment="1">
      <alignment horizontal="center" vertical="center"/>
    </xf>
    <xf numFmtId="170" fontId="51" fillId="0" borderId="87" xfId="0" applyNumberFormat="1" applyFont="1" applyBorder="1" applyAlignment="1">
      <alignment horizontal="center" vertical="center"/>
    </xf>
    <xf numFmtId="4" fontId="47" fillId="0" borderId="93" xfId="0" applyNumberFormat="1" applyFont="1" applyBorder="1" applyAlignment="1">
      <alignment horizontal="center" vertical="center"/>
    </xf>
    <xf numFmtId="0" fontId="128" fillId="0" borderId="2" xfId="0" applyFont="1" applyBorder="1" applyAlignment="1">
      <alignment horizontal="center" vertical="center" wrapText="1"/>
    </xf>
    <xf numFmtId="4" fontId="128" fillId="0" borderId="88" xfId="0" applyNumberFormat="1" applyFont="1" applyBorder="1" applyAlignment="1">
      <alignment horizontal="center" vertical="center" wrapText="1"/>
    </xf>
    <xf numFmtId="0" fontId="128" fillId="0" borderId="88" xfId="0" applyFont="1" applyBorder="1" applyAlignment="1">
      <alignment horizontal="center" vertical="center" wrapText="1"/>
    </xf>
    <xf numFmtId="0" fontId="128" fillId="0" borderId="89" xfId="0" applyFont="1" applyBorder="1" applyAlignment="1">
      <alignment horizontal="center" vertical="center" wrapText="1"/>
    </xf>
    <xf numFmtId="4" fontId="47" fillId="0" borderId="68" xfId="0" applyNumberFormat="1" applyFont="1" applyBorder="1" applyAlignment="1">
      <alignment horizontal="center" vertical="center"/>
    </xf>
    <xf numFmtId="4" fontId="128" fillId="0" borderId="65" xfId="0" applyNumberFormat="1" applyFont="1" applyBorder="1" applyAlignment="1">
      <alignment horizontal="center" vertical="center" wrapText="1"/>
    </xf>
    <xf numFmtId="0" fontId="128" fillId="0" borderId="65" xfId="0" applyFont="1" applyBorder="1" applyAlignment="1">
      <alignment horizontal="center" vertical="center" wrapText="1"/>
    </xf>
    <xf numFmtId="170" fontId="47" fillId="4" borderId="68" xfId="0" applyNumberFormat="1" applyFont="1" applyFill="1" applyBorder="1" applyAlignment="1">
      <alignment horizontal="center" vertical="center"/>
    </xf>
    <xf numFmtId="170" fontId="51" fillId="4" borderId="3" xfId="0" applyNumberFormat="1" applyFont="1" applyFill="1" applyBorder="1" applyAlignment="1">
      <alignment horizontal="center" vertical="center"/>
    </xf>
    <xf numFmtId="0" fontId="50" fillId="4" borderId="3" xfId="0" applyFont="1" applyFill="1" applyBorder="1" applyAlignment="1">
      <alignment horizontal="center"/>
    </xf>
    <xf numFmtId="0" fontId="50" fillId="4" borderId="74" xfId="0" applyFont="1" applyFill="1" applyBorder="1" applyAlignment="1">
      <alignment horizontal="center"/>
    </xf>
    <xf numFmtId="4" fontId="47" fillId="0" borderId="94" xfId="0" applyNumberFormat="1" applyFont="1" applyBorder="1" applyAlignment="1">
      <alignment horizontal="center" vertical="center"/>
    </xf>
    <xf numFmtId="0" fontId="128" fillId="0" borderId="74" xfId="0" applyFont="1" applyBorder="1" applyAlignment="1">
      <alignment horizontal="center" vertical="center" wrapText="1"/>
    </xf>
    <xf numFmtId="170" fontId="51" fillId="0" borderId="75" xfId="0" applyNumberFormat="1" applyFont="1" applyBorder="1" applyAlignment="1">
      <alignment horizontal="center" vertical="center"/>
    </xf>
    <xf numFmtId="170" fontId="47" fillId="0" borderId="79" xfId="0" applyNumberFormat="1" applyFont="1" applyBorder="1" applyAlignment="1">
      <alignment horizontal="center" vertical="center"/>
    </xf>
    <xf numFmtId="170" fontId="51" fillId="0" borderId="76" xfId="0" applyNumberFormat="1" applyFont="1" applyBorder="1" applyAlignment="1">
      <alignment horizontal="center" vertical="center"/>
    </xf>
    <xf numFmtId="39" fontId="129" fillId="0" borderId="0" xfId="0" applyNumberFormat="1" applyFont="1"/>
    <xf numFmtId="0" fontId="129" fillId="0" borderId="0" xfId="0" applyFont="1"/>
    <xf numFmtId="2" fontId="128" fillId="0" borderId="75" xfId="0" applyNumberFormat="1" applyFont="1" applyBorder="1" applyAlignment="1">
      <alignment horizontal="center" vertical="center" wrapText="1"/>
    </xf>
    <xf numFmtId="2" fontId="47" fillId="0" borderId="294" xfId="0" applyNumberFormat="1" applyFont="1" applyBorder="1" applyAlignment="1">
      <alignment horizontal="center" vertical="center" wrapText="1"/>
    </xf>
    <xf numFmtId="2" fontId="128" fillId="0" borderId="0" xfId="0" applyNumberFormat="1" applyFont="1" applyAlignment="1">
      <alignment horizontal="center" vertical="center" wrapText="1"/>
    </xf>
    <xf numFmtId="2" fontId="128" fillId="0" borderId="126" xfId="0" applyNumberFormat="1" applyFont="1" applyBorder="1" applyAlignment="1">
      <alignment horizontal="center" vertical="center" wrapText="1"/>
    </xf>
    <xf numFmtId="4" fontId="47" fillId="0" borderId="125" xfId="0" applyNumberFormat="1" applyFont="1" applyBorder="1" applyAlignment="1">
      <alignment horizontal="center" vertical="center"/>
    </xf>
    <xf numFmtId="170" fontId="47" fillId="0" borderId="125" xfId="0" applyNumberFormat="1" applyFont="1" applyBorder="1" applyAlignment="1">
      <alignment horizontal="center" vertical="center"/>
    </xf>
    <xf numFmtId="2" fontId="128" fillId="0" borderId="3" xfId="0" applyNumberFormat="1" applyFont="1" applyBorder="1" applyAlignment="1">
      <alignment horizontal="center" vertical="center" wrapText="1"/>
    </xf>
    <xf numFmtId="170" fontId="51" fillId="0" borderId="74" xfId="0" applyNumberFormat="1" applyFont="1" applyBorder="1" applyAlignment="1">
      <alignment horizontal="center" vertical="center"/>
    </xf>
    <xf numFmtId="170" fontId="47" fillId="0" borderId="68" xfId="0" applyNumberFormat="1" applyFont="1" applyBorder="1" applyAlignment="1">
      <alignment horizontal="center" vertical="center"/>
    </xf>
    <xf numFmtId="170" fontId="47" fillId="0" borderId="94" xfId="0" applyNumberFormat="1" applyFont="1" applyBorder="1" applyAlignment="1">
      <alignment horizontal="center" vertical="center"/>
    </xf>
    <xf numFmtId="0" fontId="47" fillId="12" borderId="69" xfId="0" quotePrefix="1" applyFont="1" applyFill="1" applyBorder="1" applyAlignment="1">
      <alignment horizontal="center" vertical="center" wrapText="1"/>
    </xf>
    <xf numFmtId="0" fontId="51" fillId="12" borderId="69" xfId="0" applyFont="1" applyFill="1" applyBorder="1" applyAlignment="1">
      <alignment horizontal="center" vertical="center" wrapText="1"/>
    </xf>
    <xf numFmtId="0" fontId="47" fillId="12" borderId="30" xfId="0" quotePrefix="1" applyFont="1" applyFill="1" applyBorder="1" applyAlignment="1">
      <alignment vertical="center" wrapText="1"/>
    </xf>
    <xf numFmtId="0" fontId="50" fillId="12" borderId="16" xfId="0" quotePrefix="1" applyFont="1" applyFill="1" applyBorder="1" applyAlignment="1">
      <alignment vertical="center" wrapText="1"/>
    </xf>
    <xf numFmtId="39" fontId="47" fillId="12" borderId="17" xfId="4" applyNumberFormat="1" applyFont="1" applyFill="1" applyBorder="1" applyAlignment="1" applyProtection="1">
      <alignment vertical="center" wrapText="1"/>
    </xf>
    <xf numFmtId="0" fontId="47" fillId="12" borderId="17" xfId="0" applyFont="1" applyFill="1" applyBorder="1" applyAlignment="1">
      <alignment horizontal="center" vertical="center" wrapText="1"/>
    </xf>
    <xf numFmtId="0" fontId="51" fillId="12" borderId="18" xfId="0" applyFont="1" applyFill="1" applyBorder="1" applyAlignment="1">
      <alignment horizontal="center" vertical="center" wrapText="1"/>
    </xf>
    <xf numFmtId="0" fontId="47" fillId="12" borderId="17" xfId="0" quotePrefix="1" applyFont="1" applyFill="1" applyBorder="1" applyAlignment="1">
      <alignment vertical="center" wrapText="1"/>
    </xf>
    <xf numFmtId="0" fontId="50" fillId="12" borderId="18" xfId="0" quotePrefix="1" applyFont="1" applyFill="1" applyBorder="1" applyAlignment="1">
      <alignment vertical="center" wrapText="1"/>
    </xf>
    <xf numFmtId="4" fontId="47" fillId="0" borderId="92" xfId="0" applyNumberFormat="1" applyFont="1" applyBorder="1" applyAlignment="1">
      <alignment horizontal="center" vertical="center"/>
    </xf>
    <xf numFmtId="2" fontId="128" fillId="0" borderId="334" xfId="0" applyNumberFormat="1" applyFont="1" applyBorder="1" applyAlignment="1">
      <alignment horizontal="center" vertical="center" wrapText="1"/>
    </xf>
    <xf numFmtId="2" fontId="128" fillId="0" borderId="74" xfId="0" applyNumberFormat="1" applyFont="1" applyBorder="1" applyAlignment="1">
      <alignment horizontal="center" vertical="center" wrapText="1"/>
    </xf>
    <xf numFmtId="0" fontId="47" fillId="12" borderId="30" xfId="0" applyFont="1" applyFill="1" applyBorder="1"/>
    <xf numFmtId="0" fontId="47" fillId="12" borderId="348" xfId="0" applyFont="1" applyFill="1" applyBorder="1" applyAlignment="1">
      <alignment vertical="center"/>
    </xf>
    <xf numFmtId="0" fontId="47" fillId="12" borderId="352" xfId="0" applyFont="1" applyFill="1" applyBorder="1" applyAlignment="1">
      <alignment vertical="center"/>
    </xf>
    <xf numFmtId="0" fontId="47" fillId="12" borderId="356" xfId="0" applyFont="1" applyFill="1" applyBorder="1" applyAlignment="1">
      <alignment vertical="center"/>
    </xf>
    <xf numFmtId="0" fontId="47" fillId="12" borderId="358" xfId="0" applyFont="1" applyFill="1" applyBorder="1" applyAlignment="1">
      <alignment horizontal="center" vertical="center"/>
    </xf>
    <xf numFmtId="49" fontId="41" fillId="0" borderId="0" xfId="0" applyNumberFormat="1" applyFont="1" applyAlignment="1">
      <alignment vertical="center"/>
    </xf>
    <xf numFmtId="2" fontId="128" fillId="0" borderId="84" xfId="0" applyNumberFormat="1" applyFont="1" applyBorder="1" applyAlignment="1">
      <alignment horizontal="center" vertical="center" wrapText="1"/>
    </xf>
    <xf numFmtId="2" fontId="128" fillId="0" borderId="4" xfId="0" applyNumberFormat="1" applyFont="1" applyBorder="1" applyAlignment="1">
      <alignment horizontal="center" vertical="center" wrapText="1"/>
    </xf>
    <xf numFmtId="2" fontId="128" fillId="0" borderId="88" xfId="0" applyNumberFormat="1" applyFont="1" applyBorder="1" applyAlignment="1">
      <alignment horizontal="center" vertical="center" wrapText="1"/>
    </xf>
    <xf numFmtId="164" fontId="51" fillId="0" borderId="88" xfId="0" applyNumberFormat="1" applyFont="1" applyBorder="1" applyAlignment="1">
      <alignment horizontal="center" vertical="center"/>
    </xf>
    <xf numFmtId="2" fontId="128" fillId="0" borderId="76" xfId="0" applyNumberFormat="1" applyFont="1" applyBorder="1" applyAlignment="1">
      <alignment horizontal="center" vertical="center" wrapText="1"/>
    </xf>
    <xf numFmtId="170" fontId="47" fillId="5" borderId="67" xfId="0" applyNumberFormat="1" applyFont="1" applyFill="1" applyBorder="1" applyAlignment="1">
      <alignment vertical="center"/>
    </xf>
    <xf numFmtId="170" fontId="47" fillId="5" borderId="86" xfId="0" applyNumberFormat="1" applyFont="1" applyFill="1" applyBorder="1" applyAlignment="1">
      <alignment vertical="center"/>
    </xf>
    <xf numFmtId="170" fontId="47" fillId="5" borderId="76" xfId="0" applyNumberFormat="1" applyFont="1" applyFill="1" applyBorder="1" applyAlignment="1">
      <alignment vertical="center"/>
    </xf>
    <xf numFmtId="170" fontId="47" fillId="5" borderId="87" xfId="0" applyNumberFormat="1" applyFont="1" applyFill="1" applyBorder="1" applyAlignment="1">
      <alignment vertical="center"/>
    </xf>
    <xf numFmtId="170" fontId="47" fillId="5" borderId="68" xfId="0" applyNumberFormat="1" applyFont="1" applyFill="1" applyBorder="1" applyAlignment="1">
      <alignment vertical="center"/>
    </xf>
    <xf numFmtId="170" fontId="47" fillId="5" borderId="3" xfId="0" applyNumberFormat="1" applyFont="1" applyFill="1" applyBorder="1" applyAlignment="1">
      <alignment vertical="center"/>
    </xf>
    <xf numFmtId="170" fontId="47" fillId="5" borderId="65" xfId="0" applyNumberFormat="1" applyFont="1" applyFill="1" applyBorder="1" applyAlignment="1">
      <alignment vertical="center"/>
    </xf>
    <xf numFmtId="170" fontId="47" fillId="5" borderId="241" xfId="0" applyNumberFormat="1" applyFont="1" applyFill="1" applyBorder="1" applyAlignment="1">
      <alignment vertical="center"/>
    </xf>
    <xf numFmtId="170" fontId="47" fillId="5" borderId="355" xfId="0" applyNumberFormat="1" applyFont="1" applyFill="1" applyBorder="1" applyAlignment="1">
      <alignment vertical="center"/>
    </xf>
    <xf numFmtId="170" fontId="47" fillId="5" borderId="307" xfId="0" applyNumberFormat="1" applyFont="1" applyFill="1" applyBorder="1" applyAlignment="1">
      <alignment vertical="center"/>
    </xf>
    <xf numFmtId="170" fontId="47" fillId="0" borderId="355" xfId="0" applyNumberFormat="1" applyFont="1" applyBorder="1" applyAlignment="1">
      <alignment horizontal="center" vertical="center"/>
    </xf>
    <xf numFmtId="164" fontId="51" fillId="0" borderId="305" xfId="0" applyNumberFormat="1" applyFont="1" applyBorder="1" applyAlignment="1">
      <alignment horizontal="center" vertical="center"/>
    </xf>
    <xf numFmtId="170" fontId="47" fillId="5" borderId="74" xfId="0" applyNumberFormat="1" applyFont="1" applyFill="1" applyBorder="1" applyAlignment="1">
      <alignment vertical="center"/>
    </xf>
    <xf numFmtId="170" fontId="47" fillId="6" borderId="125" xfId="0" applyNumberFormat="1" applyFont="1" applyFill="1" applyBorder="1" applyAlignment="1">
      <alignment horizontal="center" vertical="center"/>
    </xf>
    <xf numFmtId="164" fontId="51" fillId="6" borderId="89" xfId="0" applyNumberFormat="1" applyFont="1" applyFill="1" applyBorder="1" applyAlignment="1">
      <alignment horizontal="center" vertical="center"/>
    </xf>
    <xf numFmtId="170" fontId="47" fillId="5" borderId="125" xfId="0" applyNumberFormat="1" applyFont="1" applyFill="1" applyBorder="1" applyAlignment="1">
      <alignment horizontal="center" vertical="center"/>
    </xf>
    <xf numFmtId="164" fontId="51" fillId="5" borderId="89" xfId="0" applyNumberFormat="1" applyFont="1" applyFill="1" applyBorder="1" applyAlignment="1">
      <alignment horizontal="center" vertical="center"/>
    </xf>
    <xf numFmtId="4" fontId="47" fillId="5" borderId="68" xfId="0" applyNumberFormat="1" applyFont="1" applyFill="1" applyBorder="1" applyAlignment="1">
      <alignment horizontal="center" vertical="center"/>
    </xf>
    <xf numFmtId="2" fontId="128" fillId="5" borderId="3" xfId="0" applyNumberFormat="1" applyFont="1" applyFill="1" applyBorder="1" applyAlignment="1">
      <alignment horizontal="center" vertical="center" wrapText="1"/>
    </xf>
    <xf numFmtId="170" fontId="47" fillId="6" borderId="68" xfId="0" applyNumberFormat="1" applyFont="1" applyFill="1" applyBorder="1" applyAlignment="1">
      <alignment horizontal="center" vertical="center"/>
    </xf>
    <xf numFmtId="170" fontId="51" fillId="6" borderId="74" xfId="0" applyNumberFormat="1" applyFont="1" applyFill="1" applyBorder="1" applyAlignment="1">
      <alignment horizontal="center" vertical="center"/>
    </xf>
    <xf numFmtId="0" fontId="47" fillId="12" borderId="0" xfId="0" applyFont="1" applyFill="1" applyAlignment="1">
      <alignment horizontal="center" vertical="center" wrapText="1"/>
    </xf>
    <xf numFmtId="0" fontId="51" fillId="12" borderId="4" xfId="0" applyFont="1" applyFill="1" applyBorder="1" applyAlignment="1">
      <alignment horizontal="center" vertical="center" wrapText="1"/>
    </xf>
    <xf numFmtId="0" fontId="47" fillId="12" borderId="340" xfId="0" applyFont="1" applyFill="1" applyBorder="1" applyAlignment="1">
      <alignment horizontal="center" vertical="center" wrapText="1"/>
    </xf>
    <xf numFmtId="0" fontId="51" fillId="12" borderId="2" xfId="0" applyFont="1" applyFill="1" applyBorder="1" applyAlignment="1">
      <alignment horizontal="center" vertical="center" wrapText="1"/>
    </xf>
    <xf numFmtId="0" fontId="47" fillId="12" borderId="69" xfId="0" applyFont="1" applyFill="1" applyBorder="1" applyAlignment="1">
      <alignment horizontal="center" vertical="center" wrapText="1"/>
    </xf>
    <xf numFmtId="0" fontId="51" fillId="12" borderId="16" xfId="0" applyFont="1" applyFill="1" applyBorder="1" applyAlignment="1">
      <alignment horizontal="center" vertical="center" wrapText="1"/>
    </xf>
    <xf numFmtId="0" fontId="47" fillId="13" borderId="0" xfId="0" applyFont="1" applyFill="1" applyAlignment="1">
      <alignment horizontal="center" vertical="center" wrapText="1"/>
    </xf>
    <xf numFmtId="0" fontId="51" fillId="13" borderId="4" xfId="0" applyFont="1" applyFill="1" applyBorder="1" applyAlignment="1">
      <alignment horizontal="center" vertical="center" wrapText="1"/>
    </xf>
    <xf numFmtId="0" fontId="47" fillId="13" borderId="340" xfId="0" applyFont="1" applyFill="1" applyBorder="1" applyAlignment="1">
      <alignment horizontal="center" vertical="center" wrapText="1"/>
    </xf>
    <xf numFmtId="0" fontId="51" fillId="13" borderId="2" xfId="0" applyFont="1" applyFill="1" applyBorder="1" applyAlignment="1">
      <alignment horizontal="center" vertical="center" wrapText="1"/>
    </xf>
    <xf numFmtId="0" fontId="47" fillId="13" borderId="353" xfId="0" applyFont="1" applyFill="1" applyBorder="1" applyAlignment="1">
      <alignment horizontal="center" vertical="center" wrapText="1"/>
    </xf>
    <xf numFmtId="0" fontId="47" fillId="13" borderId="69" xfId="0" applyFont="1" applyFill="1" applyBorder="1" applyAlignment="1">
      <alignment horizontal="center" vertical="center" wrapText="1"/>
    </xf>
    <xf numFmtId="0" fontId="51" fillId="13" borderId="16" xfId="0" applyFont="1" applyFill="1" applyBorder="1" applyAlignment="1">
      <alignment horizontal="center" vertical="center" wrapText="1"/>
    </xf>
    <xf numFmtId="0" fontId="47" fillId="13" borderId="17" xfId="0" applyFont="1" applyFill="1" applyBorder="1" applyAlignment="1">
      <alignment horizontal="center" vertical="center" wrapText="1"/>
    </xf>
    <xf numFmtId="0" fontId="51" fillId="13" borderId="18" xfId="0" applyFont="1" applyFill="1" applyBorder="1" applyAlignment="1">
      <alignment horizontal="center" vertical="center" wrapText="1"/>
    </xf>
    <xf numFmtId="0" fontId="107" fillId="13" borderId="329" xfId="0" applyFont="1" applyFill="1" applyBorder="1" applyAlignment="1">
      <alignment vertical="center"/>
    </xf>
    <xf numFmtId="0" fontId="107" fillId="13" borderId="335" xfId="0" applyFont="1" applyFill="1" applyBorder="1" applyAlignment="1">
      <alignment vertical="center"/>
    </xf>
    <xf numFmtId="0" fontId="63" fillId="21" borderId="0" xfId="5" quotePrefix="1" applyFont="1" applyFill="1" applyBorder="1" applyAlignment="1">
      <alignment horizontal="center" vertical="center"/>
    </xf>
    <xf numFmtId="0" fontId="63" fillId="6" borderId="0" xfId="5" quotePrefix="1" applyFont="1" applyFill="1" applyBorder="1" applyAlignment="1">
      <alignment horizontal="center" vertical="center"/>
    </xf>
    <xf numFmtId="0" fontId="67" fillId="6" borderId="0" xfId="5" quotePrefix="1" applyFont="1" applyFill="1" applyBorder="1" applyAlignment="1">
      <alignment horizontal="center" vertical="center"/>
    </xf>
    <xf numFmtId="0" fontId="53" fillId="6" borderId="224" xfId="0" applyFont="1" applyFill="1" applyBorder="1"/>
    <xf numFmtId="0" fontId="52" fillId="6" borderId="362" xfId="6" applyFont="1" applyFill="1" applyBorder="1"/>
    <xf numFmtId="0" fontId="63" fillId="6" borderId="363" xfId="0" applyFont="1" applyFill="1" applyBorder="1" applyAlignment="1">
      <alignment horizontal="right" vertical="center"/>
    </xf>
    <xf numFmtId="0" fontId="52" fillId="6" borderId="225" xfId="6" applyFont="1" applyFill="1" applyBorder="1"/>
    <xf numFmtId="0" fontId="53" fillId="6" borderId="364" xfId="0" applyFont="1" applyFill="1" applyBorder="1" applyAlignment="1">
      <alignment horizontal="left" vertical="center"/>
    </xf>
    <xf numFmtId="0" fontId="63" fillId="6" borderId="365" xfId="0" applyFont="1" applyFill="1" applyBorder="1" applyAlignment="1">
      <alignment horizontal="right" vertical="center"/>
    </xf>
    <xf numFmtId="0" fontId="65" fillId="6" borderId="366" xfId="6" applyFont="1" applyFill="1" applyBorder="1" applyAlignment="1">
      <alignment horizontal="left" vertical="center"/>
    </xf>
    <xf numFmtId="170" fontId="47" fillId="0" borderId="75" xfId="0" applyNumberFormat="1" applyFont="1" applyBorder="1" applyAlignment="1">
      <alignment horizontal="center" vertical="center"/>
    </xf>
    <xf numFmtId="0" fontId="2" fillId="0" borderId="0" xfId="19" applyFont="1"/>
    <xf numFmtId="4" fontId="47" fillId="5" borderId="66" xfId="0" applyNumberFormat="1" applyFont="1" applyFill="1" applyBorder="1" applyAlignment="1">
      <alignment horizontal="center" vertical="center"/>
    </xf>
    <xf numFmtId="2" fontId="128" fillId="5" borderId="126" xfId="0" applyNumberFormat="1" applyFont="1" applyFill="1" applyBorder="1" applyAlignment="1">
      <alignment horizontal="center" vertical="center" wrapText="1"/>
    </xf>
    <xf numFmtId="2" fontId="128" fillId="5" borderId="88" xfId="0" applyNumberFormat="1" applyFont="1" applyFill="1" applyBorder="1" applyAlignment="1">
      <alignment horizontal="center" vertical="center" wrapText="1"/>
    </xf>
    <xf numFmtId="4" fontId="47" fillId="5" borderId="75" xfId="0" applyNumberFormat="1" applyFont="1" applyFill="1" applyBorder="1" applyAlignment="1">
      <alignment horizontal="center" vertical="center"/>
    </xf>
    <xf numFmtId="170" fontId="47" fillId="5" borderId="66" xfId="0" applyNumberFormat="1" applyFont="1" applyFill="1" applyBorder="1" applyAlignment="1">
      <alignment horizontal="center" vertical="center"/>
    </xf>
    <xf numFmtId="164" fontId="51" fillId="5" borderId="88" xfId="0" applyNumberFormat="1" applyFont="1" applyFill="1" applyBorder="1" applyAlignment="1">
      <alignment horizontal="center" vertical="center"/>
    </xf>
    <xf numFmtId="164" fontId="51" fillId="5" borderId="87" xfId="0" applyNumberFormat="1" applyFont="1" applyFill="1" applyBorder="1" applyAlignment="1">
      <alignment horizontal="center" vertical="center"/>
    </xf>
    <xf numFmtId="0" fontId="47" fillId="12" borderId="353" xfId="0" applyFont="1" applyFill="1" applyBorder="1" applyAlignment="1">
      <alignment horizontal="center" vertical="center" wrapText="1"/>
    </xf>
    <xf numFmtId="0" fontId="47" fillId="12" borderId="367" xfId="0" applyFont="1" applyFill="1" applyBorder="1" applyAlignment="1">
      <alignment horizontal="center" vertical="center" wrapText="1"/>
    </xf>
    <xf numFmtId="0" fontId="51" fillId="12" borderId="368" xfId="0" applyFont="1" applyFill="1" applyBorder="1" applyAlignment="1">
      <alignment horizontal="center" vertical="center" wrapText="1"/>
    </xf>
    <xf numFmtId="170" fontId="51" fillId="4" borderId="74" xfId="0" applyNumberFormat="1" applyFont="1" applyFill="1" applyBorder="1" applyAlignment="1">
      <alignment horizontal="center" vertical="center"/>
    </xf>
    <xf numFmtId="0" fontId="47" fillId="13" borderId="367" xfId="0" applyFont="1" applyFill="1" applyBorder="1" applyAlignment="1">
      <alignment horizontal="center" vertical="center" wrapText="1"/>
    </xf>
    <xf numFmtId="0" fontId="51" fillId="13" borderId="368" xfId="0" applyFont="1" applyFill="1" applyBorder="1" applyAlignment="1">
      <alignment horizontal="center" vertical="center" wrapText="1"/>
    </xf>
    <xf numFmtId="170" fontId="47" fillId="0" borderId="111" xfId="0" applyNumberFormat="1" applyFont="1" applyBorder="1" applyAlignment="1">
      <alignment horizontal="center" vertical="center"/>
    </xf>
    <xf numFmtId="170" fontId="47" fillId="4" borderId="94" xfId="0" applyNumberFormat="1" applyFont="1" applyFill="1" applyBorder="1" applyAlignment="1">
      <alignment horizontal="center" vertical="center"/>
    </xf>
    <xf numFmtId="0" fontId="103" fillId="0" borderId="0" xfId="0" quotePrefix="1" applyFont="1" applyAlignment="1">
      <alignment horizontal="center" vertical="center"/>
    </xf>
    <xf numFmtId="173" fontId="22" fillId="0" borderId="156" xfId="4" applyNumberFormat="1" applyFont="1" applyFill="1" applyBorder="1" applyAlignment="1" applyProtection="1">
      <alignment horizontal="center" vertical="center"/>
    </xf>
    <xf numFmtId="164" fontId="103" fillId="0" borderId="253" xfId="4" applyNumberFormat="1" applyFont="1" applyFill="1" applyBorder="1" applyAlignment="1" applyProtection="1">
      <alignment horizontal="center" vertical="center"/>
    </xf>
    <xf numFmtId="0" fontId="22" fillId="6" borderId="0" xfId="0" quotePrefix="1" applyFont="1" applyFill="1" applyAlignment="1">
      <alignment horizontal="center" vertical="center" wrapText="1"/>
    </xf>
    <xf numFmtId="0" fontId="24" fillId="0" borderId="0" xfId="0" applyFont="1"/>
    <xf numFmtId="0" fontId="107" fillId="12" borderId="336" xfId="0" applyFont="1" applyFill="1" applyBorder="1" applyAlignment="1">
      <alignment vertical="center"/>
    </xf>
    <xf numFmtId="0" fontId="107" fillId="12" borderId="329" xfId="0" applyFont="1" applyFill="1" applyBorder="1" applyAlignment="1">
      <alignment vertical="center"/>
    </xf>
    <xf numFmtId="0" fontId="22" fillId="12" borderId="375" xfId="0" quotePrefix="1" applyFont="1" applyFill="1" applyBorder="1" applyAlignment="1">
      <alignment horizontal="left" vertical="center"/>
    </xf>
    <xf numFmtId="0" fontId="103" fillId="12" borderId="376" xfId="0" quotePrefix="1" applyFont="1" applyFill="1" applyBorder="1" applyAlignment="1">
      <alignment horizontal="center" vertical="center"/>
    </xf>
    <xf numFmtId="0" fontId="22" fillId="12" borderId="304" xfId="0" applyFont="1" applyFill="1" applyBorder="1" applyAlignment="1">
      <alignment horizontal="center" vertical="center"/>
    </xf>
    <xf numFmtId="0" fontId="103" fillId="12" borderId="377" xfId="0" quotePrefix="1" applyFont="1" applyFill="1" applyBorder="1" applyAlignment="1">
      <alignment horizontal="center" vertical="center"/>
    </xf>
    <xf numFmtId="0" fontId="103" fillId="12" borderId="378" xfId="0" quotePrefix="1" applyFont="1" applyFill="1" applyBorder="1" applyAlignment="1">
      <alignment horizontal="center" vertical="center"/>
    </xf>
    <xf numFmtId="0" fontId="22" fillId="12" borderId="379" xfId="0" applyFont="1" applyFill="1" applyBorder="1" applyAlignment="1">
      <alignment horizontal="center" vertical="center"/>
    </xf>
    <xf numFmtId="0" fontId="103" fillId="12" borderId="380" xfId="0" quotePrefix="1" applyFont="1" applyFill="1" applyBorder="1" applyAlignment="1">
      <alignment horizontal="center" vertical="center"/>
    </xf>
    <xf numFmtId="39" fontId="22" fillId="0" borderId="356" xfId="4" applyNumberFormat="1" applyFont="1" applyFill="1" applyBorder="1" applyAlignment="1" applyProtection="1">
      <alignment horizontal="center" vertical="center"/>
    </xf>
    <xf numFmtId="39" fontId="22" fillId="0" borderId="357" xfId="4" applyNumberFormat="1" applyFont="1" applyFill="1" applyBorder="1" applyAlignment="1" applyProtection="1">
      <alignment horizontal="center" vertical="center"/>
    </xf>
    <xf numFmtId="39" fontId="103" fillId="0" borderId="358" xfId="4" applyNumberFormat="1" applyFont="1" applyFill="1" applyBorder="1" applyAlignment="1" applyProtection="1">
      <alignment horizontal="center" vertical="center"/>
    </xf>
    <xf numFmtId="0" fontId="69" fillId="0" borderId="0" xfId="5" applyFont="1"/>
    <xf numFmtId="0" fontId="102" fillId="12" borderId="385" xfId="0" applyFont="1" applyFill="1" applyBorder="1"/>
    <xf numFmtId="0" fontId="103" fillId="12" borderId="386" xfId="0" quotePrefix="1" applyFont="1" applyFill="1" applyBorder="1" applyAlignment="1">
      <alignment horizontal="center" vertical="center"/>
    </xf>
    <xf numFmtId="164" fontId="22" fillId="0" borderId="387" xfId="0" applyNumberFormat="1" applyFont="1" applyBorder="1" applyAlignment="1">
      <alignment horizontal="right" vertical="center" indent="1"/>
    </xf>
    <xf numFmtId="164" fontId="103" fillId="0" borderId="388" xfId="0" applyNumberFormat="1" applyFont="1" applyBorder="1" applyAlignment="1">
      <alignment horizontal="right" vertical="center" indent="1"/>
    </xf>
    <xf numFmtId="164" fontId="22" fillId="0" borderId="389" xfId="0" applyNumberFormat="1" applyFont="1" applyBorder="1" applyAlignment="1">
      <alignment horizontal="right" vertical="center" indent="1"/>
    </xf>
    <xf numFmtId="164" fontId="103" fillId="0" borderId="382" xfId="0" applyNumberFormat="1" applyFont="1" applyBorder="1" applyAlignment="1">
      <alignment horizontal="right" vertical="center" indent="1"/>
    </xf>
    <xf numFmtId="39" fontId="22" fillId="0" borderId="391" xfId="4" applyNumberFormat="1" applyFont="1" applyFill="1" applyBorder="1" applyAlignment="1" applyProtection="1">
      <alignment horizontal="center" vertical="center"/>
    </xf>
    <xf numFmtId="39" fontId="22" fillId="0" borderId="392" xfId="4" applyNumberFormat="1" applyFont="1" applyFill="1" applyBorder="1" applyAlignment="1" applyProtection="1">
      <alignment horizontal="center" vertical="center"/>
    </xf>
    <xf numFmtId="39" fontId="22" fillId="0" borderId="393" xfId="4" applyNumberFormat="1" applyFont="1" applyFill="1" applyBorder="1" applyAlignment="1" applyProtection="1">
      <alignment horizontal="center" vertical="center"/>
    </xf>
    <xf numFmtId="39" fontId="22" fillId="0" borderId="348" xfId="4" applyNumberFormat="1" applyFont="1" applyFill="1" applyBorder="1" applyAlignment="1" applyProtection="1">
      <alignment horizontal="center" vertical="center"/>
    </xf>
    <xf numFmtId="39" fontId="103" fillId="0" borderId="351" xfId="4" applyNumberFormat="1" applyFont="1" applyFill="1" applyBorder="1" applyAlignment="1" applyProtection="1">
      <alignment horizontal="center" vertical="center"/>
    </xf>
    <xf numFmtId="0" fontId="103" fillId="12" borderId="379" xfId="0" quotePrefix="1" applyFont="1" applyFill="1" applyBorder="1" applyAlignment="1">
      <alignment horizontal="center" vertical="center"/>
    </xf>
    <xf numFmtId="39" fontId="22" fillId="0" borderId="141" xfId="4" applyNumberFormat="1" applyFont="1" applyFill="1" applyBorder="1" applyAlignment="1" applyProtection="1">
      <alignment horizontal="center" vertical="center"/>
    </xf>
    <xf numFmtId="39" fontId="103" fillId="0" borderId="394" xfId="4" applyNumberFormat="1" applyFont="1" applyFill="1" applyBorder="1" applyAlignment="1" applyProtection="1">
      <alignment horizontal="center" vertical="center"/>
    </xf>
    <xf numFmtId="39" fontId="22" fillId="0" borderId="395" xfId="4" applyNumberFormat="1" applyFont="1" applyFill="1" applyBorder="1" applyAlignment="1" applyProtection="1">
      <alignment horizontal="center" vertical="center"/>
    </xf>
    <xf numFmtId="39" fontId="103" fillId="0" borderId="396" xfId="4" applyNumberFormat="1" applyFont="1" applyFill="1" applyBorder="1" applyAlignment="1" applyProtection="1">
      <alignment horizontal="center" vertical="center"/>
    </xf>
    <xf numFmtId="39" fontId="22" fillId="0" borderId="75" xfId="4" applyNumberFormat="1" applyFont="1" applyFill="1" applyBorder="1" applyAlignment="1" applyProtection="1">
      <alignment horizontal="center" vertical="center"/>
    </xf>
    <xf numFmtId="39" fontId="103" fillId="0" borderId="388" xfId="4" applyNumberFormat="1" applyFont="1" applyFill="1" applyBorder="1" applyAlignment="1" applyProtection="1">
      <alignment horizontal="center" vertical="center"/>
    </xf>
    <xf numFmtId="49" fontId="13" fillId="16" borderId="0" xfId="0" quotePrefix="1" applyNumberFormat="1" applyFont="1" applyFill="1" applyAlignment="1">
      <alignment vertical="center"/>
    </xf>
    <xf numFmtId="164" fontId="118" fillId="0" borderId="91" xfId="0" applyNumberFormat="1" applyFont="1" applyBorder="1" applyAlignment="1">
      <alignment horizontal="center" vertical="center" wrapText="1"/>
    </xf>
    <xf numFmtId="164" fontId="118" fillId="0" borderId="398" xfId="0" applyNumberFormat="1" applyFont="1" applyBorder="1" applyAlignment="1">
      <alignment horizontal="center" vertical="center" wrapText="1"/>
    </xf>
    <xf numFmtId="0" fontId="22" fillId="13" borderId="73" xfId="0" quotePrefix="1" applyFont="1" applyFill="1" applyBorder="1" applyAlignment="1">
      <alignment horizontal="center" vertical="center" wrapText="1"/>
    </xf>
    <xf numFmtId="0" fontId="0" fillId="0" borderId="401" xfId="0" applyBorder="1"/>
    <xf numFmtId="3" fontId="82" fillId="0" borderId="405" xfId="22" applyNumberFormat="1" applyFont="1" applyBorder="1" applyAlignment="1">
      <alignment vertical="center" wrapText="1"/>
    </xf>
    <xf numFmtId="0" fontId="130" fillId="0" borderId="0" xfId="13" applyFont="1" applyAlignment="1">
      <alignment vertical="center"/>
    </xf>
    <xf numFmtId="0" fontId="0" fillId="0" borderId="406" xfId="0" applyBorder="1"/>
    <xf numFmtId="0" fontId="0" fillId="0" borderId="407" xfId="0" applyBorder="1"/>
    <xf numFmtId="0" fontId="0" fillId="0" borderId="408" xfId="0" applyBorder="1"/>
    <xf numFmtId="0" fontId="0" fillId="0" borderId="409" xfId="0" applyBorder="1"/>
    <xf numFmtId="0" fontId="0" fillId="0" borderId="410" xfId="0" applyBorder="1"/>
    <xf numFmtId="0" fontId="0" fillId="0" borderId="402" xfId="0" applyBorder="1" applyAlignment="1">
      <alignment vertical="center"/>
    </xf>
    <xf numFmtId="0" fontId="0" fillId="0" borderId="411" xfId="0" applyBorder="1"/>
    <xf numFmtId="0" fontId="39" fillId="0" borderId="412" xfId="5" applyBorder="1"/>
    <xf numFmtId="0" fontId="0" fillId="0" borderId="400" xfId="0" applyBorder="1" applyAlignment="1">
      <alignment vertical="center"/>
    </xf>
    <xf numFmtId="0" fontId="0" fillId="0" borderId="269" xfId="0" applyBorder="1" applyAlignment="1">
      <alignment vertical="center"/>
    </xf>
    <xf numFmtId="0" fontId="0" fillId="0" borderId="274" xfId="0" applyBorder="1" applyAlignment="1">
      <alignment vertical="center"/>
    </xf>
    <xf numFmtId="0" fontId="0" fillId="0" borderId="403" xfId="0" applyBorder="1" applyAlignment="1">
      <alignment vertical="center"/>
    </xf>
    <xf numFmtId="0" fontId="0" fillId="0" borderId="404" xfId="0" applyBorder="1" applyAlignment="1">
      <alignment vertical="center"/>
    </xf>
    <xf numFmtId="0" fontId="0" fillId="0" borderId="355" xfId="0" applyBorder="1"/>
    <xf numFmtId="0" fontId="0" fillId="0" borderId="375" xfId="0" applyBorder="1"/>
    <xf numFmtId="0" fontId="0" fillId="0" borderId="378" xfId="0" applyBorder="1"/>
    <xf numFmtId="0" fontId="1" fillId="0" borderId="0" xfId="19" applyFont="1"/>
    <xf numFmtId="0" fontId="22" fillId="12" borderId="421" xfId="0" applyFont="1" applyFill="1" applyBorder="1" applyAlignment="1">
      <alignment horizontal="center" vertical="center"/>
    </xf>
    <xf numFmtId="0" fontId="102" fillId="0" borderId="416" xfId="0" applyFont="1" applyBorder="1" applyAlignment="1">
      <alignment horizontal="right" vertical="center"/>
    </xf>
    <xf numFmtId="0" fontId="39" fillId="0" borderId="412" xfId="5" applyBorder="1" applyAlignment="1">
      <alignment wrapText="1"/>
    </xf>
    <xf numFmtId="0" fontId="0" fillId="0" borderId="0" xfId="0" applyAlignment="1">
      <alignment horizontal="center"/>
    </xf>
    <xf numFmtId="0" fontId="39" fillId="0" borderId="0" xfId="5"/>
    <xf numFmtId="171" fontId="47" fillId="12" borderId="127" xfId="0" quotePrefix="1" applyNumberFormat="1" applyFont="1" applyFill="1" applyBorder="1" applyAlignment="1">
      <alignment horizontal="center" vertical="center" wrapText="1"/>
    </xf>
    <xf numFmtId="2" fontId="128" fillId="0" borderId="82" xfId="0" applyNumberFormat="1" applyFont="1" applyBorder="1" applyAlignment="1">
      <alignment horizontal="center" vertical="center" wrapText="1"/>
    </xf>
    <xf numFmtId="4" fontId="47" fillId="0" borderId="76" xfId="0" applyNumberFormat="1" applyFont="1" applyBorder="1" applyAlignment="1">
      <alignment horizontal="center" vertical="center"/>
    </xf>
    <xf numFmtId="2" fontId="51" fillId="0" borderId="295" xfId="4" applyNumberFormat="1" applyFont="1" applyFill="1" applyBorder="1" applyAlignment="1" applyProtection="1">
      <alignment horizontal="center" vertical="center"/>
    </xf>
    <xf numFmtId="2" fontId="51" fillId="0" borderId="74" xfId="4" applyNumberFormat="1" applyFont="1" applyFill="1" applyBorder="1" applyAlignment="1" applyProtection="1">
      <alignment horizontal="center" vertical="center"/>
    </xf>
    <xf numFmtId="171" fontId="47" fillId="12" borderId="141" xfId="0" quotePrefix="1" applyNumberFormat="1" applyFont="1" applyFill="1" applyBorder="1" applyAlignment="1">
      <alignment horizontal="center" vertical="center" wrapText="1"/>
    </xf>
    <xf numFmtId="171" fontId="47" fillId="12" borderId="396" xfId="0" applyNumberFormat="1" applyFont="1" applyFill="1" applyBorder="1" applyAlignment="1">
      <alignment horizontal="center" vertical="center" wrapText="1"/>
    </xf>
    <xf numFmtId="171" fontId="47" fillId="12" borderId="126" xfId="0" applyNumberFormat="1" applyFont="1" applyFill="1" applyBorder="1" applyAlignment="1">
      <alignment horizontal="center" vertical="center" wrapText="1"/>
    </xf>
    <xf numFmtId="0" fontId="47" fillId="12" borderId="433" xfId="0" quotePrefix="1" applyFont="1" applyFill="1" applyBorder="1" applyAlignment="1">
      <alignment horizontal="center" vertical="center" wrapText="1"/>
    </xf>
    <xf numFmtId="0" fontId="51" fillId="12" borderId="434" xfId="0" applyFont="1" applyFill="1" applyBorder="1" applyAlignment="1">
      <alignment horizontal="center" vertical="center" wrapText="1"/>
    </xf>
    <xf numFmtId="0" fontId="47" fillId="12" borderId="433" xfId="0" quotePrefix="1" applyFont="1" applyFill="1" applyBorder="1" applyAlignment="1">
      <alignment vertical="center" wrapText="1"/>
    </xf>
    <xf numFmtId="0" fontId="50" fillId="12" borderId="435" xfId="0" quotePrefix="1" applyFont="1" applyFill="1" applyBorder="1" applyAlignment="1">
      <alignment vertical="center" wrapText="1"/>
    </xf>
    <xf numFmtId="39" fontId="47" fillId="12" borderId="436" xfId="4" applyNumberFormat="1" applyFont="1" applyFill="1" applyBorder="1" applyAlignment="1" applyProtection="1">
      <alignment vertical="center" wrapText="1"/>
    </xf>
    <xf numFmtId="0" fontId="47" fillId="12" borderId="436" xfId="0" applyFont="1" applyFill="1" applyBorder="1" applyAlignment="1">
      <alignment horizontal="center" vertical="center" wrapText="1"/>
    </xf>
    <xf numFmtId="0" fontId="51" fillId="12" borderId="437" xfId="0" applyFont="1" applyFill="1" applyBorder="1" applyAlignment="1">
      <alignment horizontal="center" vertical="center" wrapText="1"/>
    </xf>
    <xf numFmtId="0" fontId="47" fillId="12" borderId="436" xfId="0" quotePrefix="1" applyFont="1" applyFill="1" applyBorder="1" applyAlignment="1">
      <alignment vertical="center" wrapText="1"/>
    </xf>
    <xf numFmtId="0" fontId="50" fillId="12" borderId="437" xfId="0" quotePrefix="1" applyFont="1" applyFill="1" applyBorder="1" applyAlignment="1">
      <alignment vertical="center" wrapText="1"/>
    </xf>
    <xf numFmtId="2" fontId="128" fillId="0" borderId="65" xfId="0" applyNumberFormat="1" applyFont="1" applyBorder="1" applyAlignment="1">
      <alignment horizontal="center" vertical="center" wrapText="1"/>
    </xf>
    <xf numFmtId="4" fontId="47" fillId="0" borderId="3" xfId="0" applyNumberFormat="1" applyFont="1" applyBorder="1" applyAlignment="1">
      <alignment horizontal="center" vertical="center"/>
    </xf>
    <xf numFmtId="0" fontId="102" fillId="12" borderId="436" xfId="0" applyFont="1" applyFill="1" applyBorder="1"/>
    <xf numFmtId="0" fontId="103" fillId="12" borderId="437" xfId="0" quotePrefix="1" applyFont="1" applyFill="1" applyBorder="1" applyAlignment="1">
      <alignment horizontal="center" vertical="center"/>
    </xf>
    <xf numFmtId="39" fontId="22" fillId="0" borderId="355" xfId="4" applyNumberFormat="1" applyFont="1" applyFill="1" applyBorder="1" applyAlignment="1" applyProtection="1">
      <alignment horizontal="center" vertical="center"/>
    </xf>
    <xf numFmtId="39" fontId="102" fillId="0" borderId="355" xfId="4" applyNumberFormat="1" applyFont="1" applyFill="1" applyBorder="1" applyAlignment="1" applyProtection="1">
      <alignment horizontal="center" vertical="center"/>
    </xf>
    <xf numFmtId="7" fontId="103" fillId="0" borderId="388" xfId="4" applyNumberFormat="1" applyFont="1" applyFill="1" applyBorder="1" applyAlignment="1" applyProtection="1">
      <alignment horizontal="center" vertical="center"/>
    </xf>
    <xf numFmtId="8" fontId="0" fillId="0" borderId="0" xfId="0" applyNumberFormat="1"/>
    <xf numFmtId="0" fontId="0" fillId="6" borderId="0" xfId="0" applyFill="1"/>
    <xf numFmtId="0" fontId="12" fillId="6" borderId="0" xfId="0" applyFont="1" applyFill="1" applyAlignment="1">
      <alignment horizontal="left"/>
    </xf>
    <xf numFmtId="0" fontId="69" fillId="6" borderId="0" xfId="5" applyFont="1" applyFill="1" applyAlignment="1">
      <alignment vertical="top"/>
    </xf>
    <xf numFmtId="49" fontId="133" fillId="22" borderId="0" xfId="0" quotePrefix="1" applyNumberFormat="1" applyFont="1" applyFill="1" applyAlignment="1">
      <alignment vertical="center"/>
    </xf>
    <xf numFmtId="0" fontId="14" fillId="6" borderId="0" xfId="0" applyFont="1" applyFill="1"/>
    <xf numFmtId="0" fontId="51" fillId="6" borderId="2" xfId="0" applyFont="1" applyFill="1" applyBorder="1" applyAlignment="1">
      <alignment horizontal="center" vertical="center" wrapText="1"/>
    </xf>
    <xf numFmtId="0" fontId="102" fillId="6" borderId="0" xfId="0" applyFont="1" applyFill="1"/>
    <xf numFmtId="0" fontId="8" fillId="6" borderId="0" xfId="19" applyFill="1"/>
    <xf numFmtId="0" fontId="71" fillId="6" borderId="0" xfId="0" applyFont="1" applyFill="1" applyAlignment="1">
      <alignment horizontal="left"/>
    </xf>
    <xf numFmtId="0" fontId="50" fillId="6" borderId="0" xfId="0" applyFont="1" applyFill="1"/>
    <xf numFmtId="0" fontId="50" fillId="6" borderId="2" xfId="0" applyFont="1" applyFill="1" applyBorder="1"/>
    <xf numFmtId="0" fontId="50" fillId="6" borderId="355" xfId="0" applyFont="1" applyFill="1" applyBorder="1"/>
    <xf numFmtId="0" fontId="50" fillId="6" borderId="305" xfId="0" applyFont="1" applyFill="1" applyBorder="1"/>
    <xf numFmtId="170" fontId="47" fillId="6" borderId="67" xfId="0" applyNumberFormat="1" applyFont="1" applyFill="1" applyBorder="1" applyAlignment="1">
      <alignment horizontal="right" vertical="center"/>
    </xf>
    <xf numFmtId="170" fontId="51" fillId="6" borderId="87" xfId="0" applyNumberFormat="1" applyFont="1" applyFill="1" applyBorder="1" applyAlignment="1">
      <alignment horizontal="right" vertical="center"/>
    </xf>
    <xf numFmtId="170" fontId="47" fillId="6" borderId="68" xfId="0" applyNumberFormat="1" applyFont="1" applyFill="1" applyBorder="1" applyAlignment="1">
      <alignment horizontal="right" vertical="center"/>
    </xf>
    <xf numFmtId="170" fontId="51" fillId="6" borderId="74" xfId="0" applyNumberFormat="1" applyFont="1" applyFill="1" applyBorder="1" applyAlignment="1">
      <alignment horizontal="right" vertical="center"/>
    </xf>
    <xf numFmtId="0" fontId="47" fillId="6" borderId="0" xfId="0" quotePrefix="1" applyFont="1" applyFill="1" applyAlignment="1">
      <alignment horizontal="center" vertical="center" wrapText="1"/>
    </xf>
    <xf numFmtId="0" fontId="51" fillId="6" borderId="0" xfId="0" applyFont="1" applyFill="1" applyAlignment="1">
      <alignment horizontal="center" vertical="center" wrapText="1"/>
    </xf>
    <xf numFmtId="0" fontId="47" fillId="6" borderId="296" xfId="0" quotePrefix="1" applyFont="1" applyFill="1" applyBorder="1" applyAlignment="1">
      <alignment vertical="center" wrapText="1"/>
    </xf>
    <xf numFmtId="0" fontId="50" fillId="6" borderId="4" xfId="0" quotePrefix="1" applyFont="1" applyFill="1" applyBorder="1" applyAlignment="1">
      <alignment vertical="center" wrapText="1"/>
    </xf>
    <xf numFmtId="39" fontId="47" fillId="6" borderId="6" xfId="4" applyNumberFormat="1" applyFont="1" applyFill="1" applyBorder="1" applyAlignment="1" applyProtection="1">
      <alignment vertical="center" wrapText="1"/>
    </xf>
    <xf numFmtId="0" fontId="47" fillId="6" borderId="6" xfId="0" applyFont="1" applyFill="1" applyBorder="1" applyAlignment="1">
      <alignment horizontal="center" vertical="center" wrapText="1"/>
    </xf>
    <xf numFmtId="0" fontId="47" fillId="6" borderId="6" xfId="0" quotePrefix="1" applyFont="1" applyFill="1" applyBorder="1" applyAlignment="1">
      <alignment vertical="center" wrapText="1"/>
    </xf>
    <xf numFmtId="0" fontId="50" fillId="6" borderId="2" xfId="0" quotePrefix="1" applyFont="1" applyFill="1" applyBorder="1" applyAlignment="1">
      <alignment vertical="center" wrapText="1"/>
    </xf>
    <xf numFmtId="170" fontId="47" fillId="6" borderId="441" xfId="0" applyNumberFormat="1" applyFont="1" applyFill="1" applyBorder="1" applyAlignment="1">
      <alignment horizontal="right" vertical="center"/>
    </xf>
    <xf numFmtId="170" fontId="51" fillId="6" borderId="396" xfId="0" applyNumberFormat="1" applyFont="1" applyFill="1" applyBorder="1" applyAlignment="1">
      <alignment horizontal="right" vertical="center"/>
    </xf>
    <xf numFmtId="49" fontId="133" fillId="22" borderId="2" xfId="0" quotePrefix="1" applyNumberFormat="1" applyFont="1" applyFill="1" applyBorder="1" applyAlignment="1">
      <alignment vertical="center"/>
    </xf>
    <xf numFmtId="170" fontId="135" fillId="6" borderId="445" xfId="0" applyNumberFormat="1" applyFont="1" applyFill="1" applyBorder="1" applyAlignment="1">
      <alignment horizontal="right" vertical="center"/>
    </xf>
    <xf numFmtId="170" fontId="136" fillId="6" borderId="286" xfId="0" applyNumberFormat="1" applyFont="1" applyFill="1" applyBorder="1" applyAlignment="1">
      <alignment horizontal="right" vertical="center"/>
    </xf>
    <xf numFmtId="1" fontId="135" fillId="6" borderId="446" xfId="0" applyNumberFormat="1" applyFont="1" applyFill="1" applyBorder="1" applyAlignment="1">
      <alignment horizontal="right" vertical="center"/>
    </xf>
    <xf numFmtId="170" fontId="135" fillId="6" borderId="111" xfId="0" applyNumberFormat="1" applyFont="1" applyFill="1" applyBorder="1" applyAlignment="1">
      <alignment horizontal="right" vertical="center"/>
    </xf>
    <xf numFmtId="170" fontId="136" fillId="6" borderId="85" xfId="0" applyNumberFormat="1" applyFont="1" applyFill="1" applyBorder="1" applyAlignment="1">
      <alignment horizontal="right" vertical="center"/>
    </xf>
    <xf numFmtId="1" fontId="135" fillId="6" borderId="442" xfId="0" applyNumberFormat="1" applyFont="1" applyFill="1" applyBorder="1" applyAlignment="1">
      <alignment horizontal="right" vertical="center"/>
    </xf>
    <xf numFmtId="1" fontId="135" fillId="6" borderId="440" xfId="0" applyNumberFormat="1" applyFont="1" applyFill="1" applyBorder="1" applyAlignment="1">
      <alignment horizontal="right" vertical="center"/>
    </xf>
    <xf numFmtId="170" fontId="135" fillId="6" borderId="94" xfId="0" applyNumberFormat="1" applyFont="1" applyFill="1" applyBorder="1" applyAlignment="1">
      <alignment horizontal="right" vertical="center"/>
    </xf>
    <xf numFmtId="170" fontId="136" fillId="6" borderId="419" xfId="0" applyNumberFormat="1" applyFont="1" applyFill="1" applyBorder="1" applyAlignment="1">
      <alignment horizontal="right" vertical="center"/>
    </xf>
    <xf numFmtId="1" fontId="135" fillId="6" borderId="439" xfId="0" applyNumberFormat="1" applyFont="1" applyFill="1" applyBorder="1" applyAlignment="1">
      <alignment horizontal="right" vertical="center"/>
    </xf>
    <xf numFmtId="170" fontId="135" fillId="6" borderId="443" xfId="0" applyNumberFormat="1" applyFont="1" applyFill="1" applyBorder="1" applyAlignment="1">
      <alignment horizontal="right" vertical="center"/>
    </xf>
    <xf numFmtId="0" fontId="137" fillId="6" borderId="0" xfId="0" applyFont="1" applyFill="1" applyAlignment="1">
      <alignment horizontal="left" vertical="center"/>
    </xf>
    <xf numFmtId="0" fontId="138" fillId="6" borderId="449" xfId="0" applyFont="1" applyFill="1" applyBorder="1" applyAlignment="1">
      <alignment horizontal="left" vertical="center"/>
    </xf>
    <xf numFmtId="0" fontId="142" fillId="23" borderId="449" xfId="0" applyFont="1" applyFill="1" applyBorder="1" applyAlignment="1">
      <alignment horizontal="center" vertical="center" wrapText="1"/>
    </xf>
    <xf numFmtId="0" fontId="142" fillId="23" borderId="453" xfId="0" applyFont="1" applyFill="1" applyBorder="1" applyAlignment="1">
      <alignment horizontal="center" vertical="center" wrapText="1"/>
    </xf>
    <xf numFmtId="184" fontId="145" fillId="6" borderId="456" xfId="0" applyNumberFormat="1" applyFont="1" applyFill="1" applyBorder="1" applyAlignment="1">
      <alignment vertical="center"/>
    </xf>
    <xf numFmtId="184" fontId="145" fillId="14" borderId="456" xfId="0" applyNumberFormat="1" applyFont="1" applyFill="1" applyBorder="1" applyAlignment="1">
      <alignment vertical="center"/>
    </xf>
    <xf numFmtId="170" fontId="50" fillId="6" borderId="457" xfId="0" applyNumberFormat="1" applyFont="1" applyFill="1" applyBorder="1" applyAlignment="1">
      <alignment vertical="center"/>
    </xf>
    <xf numFmtId="0" fontId="145" fillId="6" borderId="457" xfId="0" applyFont="1" applyFill="1" applyBorder="1" applyAlignment="1">
      <alignment vertical="center"/>
    </xf>
    <xf numFmtId="170" fontId="50" fillId="0" borderId="457" xfId="0" applyNumberFormat="1" applyFont="1" applyBorder="1" applyAlignment="1">
      <alignment vertical="center"/>
    </xf>
    <xf numFmtId="184" fontId="145" fillId="0" borderId="456" xfId="0" applyNumberFormat="1" applyFont="1" applyBorder="1" applyAlignment="1">
      <alignment vertical="center"/>
    </xf>
    <xf numFmtId="174" fontId="50" fillId="0" borderId="457" xfId="0" applyNumberFormat="1" applyFont="1" applyBorder="1" applyAlignment="1">
      <alignment vertical="center"/>
    </xf>
    <xf numFmtId="170" fontId="50" fillId="6" borderId="465" xfId="0" applyNumberFormat="1" applyFont="1" applyFill="1" applyBorder="1" applyAlignment="1">
      <alignment vertical="center"/>
    </xf>
    <xf numFmtId="0" fontId="135" fillId="6" borderId="448" xfId="0" applyFont="1" applyFill="1" applyBorder="1" applyAlignment="1">
      <alignment horizontal="right" vertical="center"/>
    </xf>
    <xf numFmtId="0" fontId="135" fillId="6" borderId="446" xfId="0" applyFont="1" applyFill="1" applyBorder="1" applyAlignment="1">
      <alignment horizontal="right" vertical="center"/>
    </xf>
    <xf numFmtId="0" fontId="144" fillId="23" borderId="417" xfId="0" applyFont="1" applyFill="1" applyBorder="1"/>
    <xf numFmtId="0" fontId="144" fillId="23" borderId="355" xfId="0" applyFont="1" applyFill="1" applyBorder="1"/>
    <xf numFmtId="0" fontId="142" fillId="23" borderId="355" xfId="0" applyFont="1" applyFill="1" applyBorder="1" applyAlignment="1">
      <alignment horizontal="center" vertical="center" wrapText="1"/>
    </xf>
    <xf numFmtId="0" fontId="142" fillId="23" borderId="378" xfId="0" applyFont="1" applyFill="1" applyBorder="1" applyAlignment="1">
      <alignment horizontal="center" vertical="center" wrapText="1"/>
    </xf>
    <xf numFmtId="39" fontId="139" fillId="23" borderId="470" xfId="4" quotePrefix="1" applyNumberFormat="1" applyFont="1" applyFill="1" applyBorder="1" applyAlignment="1" applyProtection="1">
      <alignment horizontal="center" vertical="center" wrapText="1"/>
    </xf>
    <xf numFmtId="0" fontId="142" fillId="23" borderId="471" xfId="0" applyFont="1" applyFill="1" applyBorder="1" applyAlignment="1">
      <alignment horizontal="center"/>
    </xf>
    <xf numFmtId="184" fontId="135" fillId="6" borderId="443" xfId="0" applyNumberFormat="1" applyFont="1" applyFill="1" applyBorder="1" applyAlignment="1">
      <alignment horizontal="right" vertical="center"/>
    </xf>
    <xf numFmtId="184" fontId="136" fillId="6" borderId="286" xfId="0" applyNumberFormat="1" applyFont="1" applyFill="1" applyBorder="1" applyAlignment="1">
      <alignment horizontal="right" vertical="center"/>
    </xf>
    <xf numFmtId="184" fontId="135" fillId="6" borderId="445" xfId="0" applyNumberFormat="1" applyFont="1" applyFill="1" applyBorder="1" applyAlignment="1">
      <alignment horizontal="right" vertical="center"/>
    </xf>
    <xf numFmtId="184" fontId="135" fillId="6" borderId="111" xfId="0" applyNumberFormat="1" applyFont="1" applyFill="1" applyBorder="1" applyAlignment="1">
      <alignment horizontal="right" vertical="center"/>
    </xf>
    <xf numFmtId="184" fontId="136" fillId="6" borderId="85" xfId="0" applyNumberFormat="1" applyFont="1" applyFill="1" applyBorder="1" applyAlignment="1">
      <alignment horizontal="right" vertical="center"/>
    </xf>
    <xf numFmtId="184" fontId="135" fillId="6" borderId="93" xfId="0" applyNumberFormat="1" applyFont="1" applyFill="1" applyBorder="1" applyAlignment="1">
      <alignment horizontal="right" vertical="center"/>
    </xf>
    <xf numFmtId="184" fontId="135" fillId="6" borderId="94" xfId="0" applyNumberFormat="1" applyFont="1" applyFill="1" applyBorder="1" applyAlignment="1">
      <alignment horizontal="right" vertical="center"/>
    </xf>
    <xf numFmtId="184" fontId="136" fillId="6" borderId="419" xfId="0" applyNumberFormat="1" applyFont="1" applyFill="1" applyBorder="1" applyAlignment="1">
      <alignment horizontal="right" vertical="center"/>
    </xf>
    <xf numFmtId="0" fontId="22" fillId="6" borderId="356" xfId="0" applyFont="1" applyFill="1" applyBorder="1" applyAlignment="1">
      <alignment horizontal="center"/>
    </xf>
    <xf numFmtId="0" fontId="22" fillId="6" borderId="357" xfId="0" applyFont="1" applyFill="1" applyBorder="1" applyAlignment="1">
      <alignment horizontal="center"/>
    </xf>
    <xf numFmtId="0" fontId="22" fillId="6" borderId="358" xfId="0" applyFont="1" applyFill="1" applyBorder="1" applyAlignment="1">
      <alignment horizontal="center"/>
    </xf>
    <xf numFmtId="171" fontId="135" fillId="6" borderId="445" xfId="0" quotePrefix="1" applyNumberFormat="1" applyFont="1" applyFill="1" applyBorder="1" applyAlignment="1">
      <alignment horizontal="center" vertical="center" wrapText="1"/>
    </xf>
    <xf numFmtId="171" fontId="135" fillId="6" borderId="447" xfId="0" applyNumberFormat="1" applyFont="1" applyFill="1" applyBorder="1" applyAlignment="1">
      <alignment horizontal="center" vertical="center" wrapText="1"/>
    </xf>
    <xf numFmtId="171" fontId="135" fillId="6" borderId="111" xfId="0" applyNumberFormat="1" applyFont="1" applyFill="1" applyBorder="1" applyAlignment="1">
      <alignment horizontal="center" vertical="center" wrapText="1"/>
    </xf>
    <xf numFmtId="171" fontId="135" fillId="6" borderId="84" xfId="0" applyNumberFormat="1" applyFont="1" applyFill="1" applyBorder="1" applyAlignment="1">
      <alignment horizontal="center" vertical="center" wrapText="1"/>
    </xf>
    <xf numFmtId="0" fontId="47" fillId="6" borderId="350" xfId="0" quotePrefix="1" applyFont="1" applyFill="1" applyBorder="1" applyAlignment="1">
      <alignment horizontal="center" vertical="center" wrapText="1"/>
    </xf>
    <xf numFmtId="0" fontId="47" fillId="6" borderId="352" xfId="0" quotePrefix="1" applyFont="1" applyFill="1" applyBorder="1" applyAlignment="1">
      <alignment horizontal="center" vertical="center" wrapText="1"/>
    </xf>
    <xf numFmtId="171" fontId="47" fillId="6" borderId="111" xfId="0" quotePrefix="1" applyNumberFormat="1" applyFont="1" applyFill="1" applyBorder="1" applyAlignment="1">
      <alignment horizontal="center" vertical="center" wrapText="1"/>
    </xf>
    <xf numFmtId="171" fontId="47" fillId="6" borderId="84" xfId="0" applyNumberFormat="1" applyFont="1" applyFill="1" applyBorder="1" applyAlignment="1">
      <alignment horizontal="center" vertical="center" wrapText="1"/>
    </xf>
    <xf numFmtId="0" fontId="47" fillId="6" borderId="348" xfId="0" quotePrefix="1" applyFont="1" applyFill="1" applyBorder="1" applyAlignment="1">
      <alignment horizontal="center" vertical="center" wrapText="1"/>
    </xf>
    <xf numFmtId="171" fontId="138" fillId="6" borderId="468" xfId="0" applyNumberFormat="1" applyFont="1" applyFill="1" applyBorder="1" applyAlignment="1">
      <alignment horizontal="center" vertical="center" wrapText="1"/>
    </xf>
    <xf numFmtId="171" fontId="138" fillId="6" borderId="469" xfId="0" applyNumberFormat="1" applyFont="1" applyFill="1" applyBorder="1" applyAlignment="1">
      <alignment horizontal="center" vertical="center" wrapText="1"/>
    </xf>
    <xf numFmtId="39" fontId="139" fillId="23" borderId="0" xfId="4" quotePrefix="1" applyNumberFormat="1" applyFont="1" applyFill="1" applyBorder="1" applyAlignment="1" applyProtection="1">
      <alignment horizontal="center" vertical="center" wrapText="1"/>
    </xf>
    <xf numFmtId="39" fontId="139" fillId="23" borderId="452" xfId="4" quotePrefix="1" applyNumberFormat="1" applyFont="1" applyFill="1" applyBorder="1" applyAlignment="1" applyProtection="1">
      <alignment horizontal="center" vertical="center" wrapText="1"/>
    </xf>
    <xf numFmtId="0" fontId="138" fillId="6" borderId="463" xfId="0" applyFont="1" applyFill="1" applyBorder="1" applyAlignment="1">
      <alignment horizontal="center" vertical="center"/>
    </xf>
    <xf numFmtId="0" fontId="138" fillId="6" borderId="464" xfId="0" applyFont="1" applyFill="1" applyBorder="1" applyAlignment="1">
      <alignment horizontal="center" vertical="center"/>
    </xf>
    <xf numFmtId="0" fontId="138" fillId="6" borderId="466" xfId="0" applyFont="1" applyFill="1" applyBorder="1" applyAlignment="1">
      <alignment horizontal="center" vertical="center"/>
    </xf>
    <xf numFmtId="0" fontId="138" fillId="6" borderId="467" xfId="0" applyFont="1" applyFill="1" applyBorder="1" applyAlignment="1">
      <alignment horizontal="center" vertical="center"/>
    </xf>
    <xf numFmtId="171" fontId="138" fillId="6" borderId="466" xfId="0" quotePrefix="1" applyNumberFormat="1" applyFont="1" applyFill="1" applyBorder="1" applyAlignment="1">
      <alignment horizontal="center" vertical="center" wrapText="1"/>
    </xf>
    <xf numFmtId="171" fontId="138" fillId="6" borderId="467" xfId="0" quotePrefix="1" applyNumberFormat="1" applyFont="1" applyFill="1" applyBorder="1" applyAlignment="1">
      <alignment horizontal="center" vertical="center" wrapText="1"/>
    </xf>
    <xf numFmtId="171" fontId="138" fillId="6" borderId="466" xfId="0" applyNumberFormat="1" applyFont="1" applyFill="1" applyBorder="1" applyAlignment="1">
      <alignment horizontal="center" vertical="center" wrapText="1"/>
    </xf>
    <xf numFmtId="171" fontId="138" fillId="6" borderId="467" xfId="0" applyNumberFormat="1" applyFont="1" applyFill="1" applyBorder="1" applyAlignment="1">
      <alignment horizontal="center" vertical="center" wrapText="1"/>
    </xf>
    <xf numFmtId="171" fontId="138" fillId="6" borderId="459" xfId="0" applyNumberFormat="1" applyFont="1" applyFill="1" applyBorder="1" applyAlignment="1">
      <alignment horizontal="center" vertical="center" wrapText="1"/>
    </xf>
    <xf numFmtId="171" fontId="138" fillId="6" borderId="460" xfId="0" applyNumberFormat="1" applyFont="1" applyFill="1" applyBorder="1" applyAlignment="1">
      <alignment horizontal="center" vertical="center" wrapText="1"/>
    </xf>
    <xf numFmtId="171" fontId="138" fillId="6" borderId="461" xfId="0" applyNumberFormat="1" applyFont="1" applyFill="1" applyBorder="1" applyAlignment="1">
      <alignment horizontal="center" vertical="center" wrapText="1"/>
    </xf>
    <xf numFmtId="171" fontId="138" fillId="6" borderId="462" xfId="0" applyNumberFormat="1" applyFont="1" applyFill="1" applyBorder="1" applyAlignment="1">
      <alignment horizontal="center" vertical="center" wrapText="1"/>
    </xf>
    <xf numFmtId="0" fontId="138" fillId="6" borderId="456" xfId="0" applyFont="1" applyFill="1" applyBorder="1" applyAlignment="1">
      <alignment horizontal="center" vertical="center"/>
    </xf>
    <xf numFmtId="0" fontId="138" fillId="6" borderId="458" xfId="0" applyFont="1" applyFill="1" applyBorder="1" applyAlignment="1">
      <alignment horizontal="center" vertical="center"/>
    </xf>
    <xf numFmtId="171" fontId="47" fillId="6" borderId="93" xfId="0" applyNumberFormat="1" applyFont="1" applyFill="1" applyBorder="1" applyAlignment="1">
      <alignment horizontal="center" vertical="center" wrapText="1"/>
    </xf>
    <xf numFmtId="171" fontId="47" fillId="6" borderId="86" xfId="0" applyNumberFormat="1" applyFont="1" applyFill="1" applyBorder="1" applyAlignment="1">
      <alignment horizontal="center" vertical="center" wrapText="1"/>
    </xf>
    <xf numFmtId="39" fontId="47" fillId="6" borderId="348" xfId="4" quotePrefix="1" applyNumberFormat="1" applyFont="1" applyFill="1" applyBorder="1" applyAlignment="1" applyProtection="1">
      <alignment horizontal="center" vertical="center" wrapText="1"/>
    </xf>
    <xf numFmtId="39" fontId="47" fillId="6" borderId="352" xfId="4" quotePrefix="1" applyNumberFormat="1" applyFont="1" applyFill="1" applyBorder="1" applyAlignment="1" applyProtection="1">
      <alignment horizontal="center" vertical="center" wrapText="1"/>
    </xf>
    <xf numFmtId="0" fontId="47" fillId="6" borderId="349" xfId="0" quotePrefix="1" applyFont="1" applyFill="1" applyBorder="1" applyAlignment="1">
      <alignment horizontal="center" vertical="center" wrapText="1"/>
    </xf>
    <xf numFmtId="39" fontId="47" fillId="6" borderId="350" xfId="4" applyNumberFormat="1" applyFont="1" applyFill="1" applyBorder="1" applyAlignment="1" applyProtection="1">
      <alignment horizontal="center" vertical="center" wrapText="1"/>
    </xf>
    <xf numFmtId="39" fontId="47" fillId="6" borderId="349" xfId="4" applyNumberFormat="1" applyFont="1" applyFill="1" applyBorder="1" applyAlignment="1" applyProtection="1">
      <alignment horizontal="center" vertical="center" wrapText="1"/>
    </xf>
    <xf numFmtId="0" fontId="135" fillId="6" borderId="443" xfId="0" applyFont="1" applyFill="1" applyBorder="1" applyAlignment="1">
      <alignment horizontal="center" vertical="center"/>
    </xf>
    <xf numFmtId="0" fontId="135" fillId="6" borderId="444" xfId="0" applyFont="1" applyFill="1" applyBorder="1" applyAlignment="1">
      <alignment horizontal="center" vertical="center"/>
    </xf>
    <xf numFmtId="39" fontId="139" fillId="23" borderId="301" xfId="4" quotePrefix="1" applyNumberFormat="1" applyFont="1" applyFill="1" applyBorder="1" applyAlignment="1" applyProtection="1">
      <alignment horizontal="center" vertical="center" wrapText="1"/>
    </xf>
    <xf numFmtId="39" fontId="139" fillId="23" borderId="198" xfId="4" quotePrefix="1" applyNumberFormat="1" applyFont="1" applyFill="1" applyBorder="1" applyAlignment="1" applyProtection="1">
      <alignment horizontal="center" vertical="center" wrapText="1"/>
    </xf>
    <xf numFmtId="0" fontId="135" fillId="6" borderId="445" xfId="0" applyFont="1" applyFill="1" applyBorder="1" applyAlignment="1">
      <alignment horizontal="center" vertical="center"/>
    </xf>
    <xf numFmtId="0" fontId="135" fillId="6" borderId="286" xfId="0" applyFont="1" applyFill="1" applyBorder="1" applyAlignment="1">
      <alignment horizontal="center" vertical="center"/>
    </xf>
    <xf numFmtId="171" fontId="47" fillId="6" borderId="94" xfId="0" quotePrefix="1" applyNumberFormat="1" applyFont="1" applyFill="1" applyBorder="1" applyAlignment="1">
      <alignment horizontal="center" vertical="center" wrapText="1"/>
    </xf>
    <xf numFmtId="171" fontId="47" fillId="6" borderId="65" xfId="0" applyNumberFormat="1" applyFont="1" applyFill="1" applyBorder="1" applyAlignment="1">
      <alignment horizontal="center" vertical="center" wrapText="1"/>
    </xf>
    <xf numFmtId="171" fontId="138" fillId="6" borderId="456" xfId="0" quotePrefix="1" applyNumberFormat="1" applyFont="1" applyFill="1" applyBorder="1" applyAlignment="1">
      <alignment horizontal="center" vertical="center" wrapText="1"/>
    </xf>
    <xf numFmtId="171" fontId="138" fillId="6" borderId="458" xfId="0" applyNumberFormat="1" applyFont="1" applyFill="1" applyBorder="1" applyAlignment="1">
      <alignment horizontal="center" vertical="center" wrapText="1"/>
    </xf>
    <xf numFmtId="171" fontId="135" fillId="6" borderId="93" xfId="0" applyNumberFormat="1" applyFont="1" applyFill="1" applyBorder="1" applyAlignment="1">
      <alignment horizontal="center" vertical="center" wrapText="1"/>
    </xf>
    <xf numFmtId="171" fontId="135" fillId="6" borderId="86" xfId="0" applyNumberFormat="1" applyFont="1" applyFill="1" applyBorder="1" applyAlignment="1">
      <alignment horizontal="center" vertical="center" wrapText="1"/>
    </xf>
    <xf numFmtId="171" fontId="135" fillId="6" borderId="94" xfId="0" quotePrefix="1" applyNumberFormat="1" applyFont="1" applyFill="1" applyBorder="1" applyAlignment="1">
      <alignment horizontal="center" vertical="center" wrapText="1"/>
    </xf>
    <xf numFmtId="171" fontId="135" fillId="6" borderId="65" xfId="0" applyNumberFormat="1" applyFont="1" applyFill="1" applyBorder="1" applyAlignment="1">
      <alignment horizontal="center" vertical="center" wrapText="1"/>
    </xf>
    <xf numFmtId="0" fontId="139" fillId="23" borderId="348" xfId="0" quotePrefix="1" applyFont="1" applyFill="1" applyBorder="1" applyAlignment="1">
      <alignment horizontal="left" vertical="center" wrapText="1"/>
    </xf>
    <xf numFmtId="0" fontId="139" fillId="23" borderId="301" xfId="0" quotePrefix="1" applyFont="1" applyFill="1" applyBorder="1" applyAlignment="1">
      <alignment horizontal="left" vertical="center" wrapText="1"/>
    </xf>
    <xf numFmtId="0" fontId="138" fillId="6" borderId="454" xfId="0" applyFont="1" applyFill="1" applyBorder="1" applyAlignment="1">
      <alignment horizontal="center" vertical="center"/>
    </xf>
    <xf numFmtId="0" fontId="138" fillId="6" borderId="455" xfId="0" applyFont="1" applyFill="1" applyBorder="1" applyAlignment="1">
      <alignment horizontal="center" vertical="center"/>
    </xf>
    <xf numFmtId="49" fontId="134" fillId="22" borderId="356" xfId="0" quotePrefix="1" applyNumberFormat="1" applyFont="1" applyFill="1" applyBorder="1" applyAlignment="1">
      <alignment horizontal="center" vertical="center"/>
    </xf>
    <xf numFmtId="49" fontId="134" fillId="22" borderId="357" xfId="0" quotePrefix="1" applyNumberFormat="1" applyFont="1" applyFill="1" applyBorder="1" applyAlignment="1">
      <alignment horizontal="center" vertical="center"/>
    </xf>
    <xf numFmtId="49" fontId="134" fillId="22" borderId="358" xfId="0" quotePrefix="1" applyNumberFormat="1" applyFont="1" applyFill="1" applyBorder="1" applyAlignment="1">
      <alignment horizontal="center" vertical="center"/>
    </xf>
    <xf numFmtId="0" fontId="139" fillId="23" borderId="450" xfId="0" applyFont="1" applyFill="1" applyBorder="1" applyAlignment="1">
      <alignment horizontal="center" vertical="center" wrapText="1"/>
    </xf>
    <xf numFmtId="0" fontId="139" fillId="23" borderId="451" xfId="0" applyFont="1" applyFill="1" applyBorder="1" applyAlignment="1">
      <alignment horizontal="center" vertical="center" wrapText="1"/>
    </xf>
    <xf numFmtId="0" fontId="140" fillId="23" borderId="452" xfId="0" applyFont="1" applyFill="1" applyBorder="1" applyAlignment="1">
      <alignment horizontal="center" vertical="center" wrapText="1"/>
    </xf>
    <xf numFmtId="0" fontId="140" fillId="23" borderId="453" xfId="0" applyFont="1" applyFill="1" applyBorder="1" applyAlignment="1">
      <alignment horizontal="center" vertical="center" wrapText="1"/>
    </xf>
    <xf numFmtId="0" fontId="66" fillId="6" borderId="0" xfId="6" applyFont="1" applyFill="1" applyAlignment="1">
      <alignment horizontal="center" wrapText="1"/>
    </xf>
    <xf numFmtId="0" fontId="57" fillId="6" borderId="0" xfId="6" quotePrefix="1" applyFont="1" applyFill="1" applyAlignment="1">
      <alignment horizontal="left" vertical="center"/>
    </xf>
    <xf numFmtId="0" fontId="57" fillId="6" borderId="131" xfId="6" quotePrefix="1" applyFont="1" applyFill="1" applyBorder="1" applyAlignment="1">
      <alignment horizontal="left" vertical="center"/>
    </xf>
    <xf numFmtId="0" fontId="57" fillId="6" borderId="132" xfId="6" quotePrefix="1" applyFont="1" applyFill="1" applyBorder="1" applyAlignment="1">
      <alignment horizontal="left" vertical="center"/>
    </xf>
    <xf numFmtId="0" fontId="55" fillId="6" borderId="0" xfId="6" quotePrefix="1" applyFont="1" applyFill="1" applyAlignment="1">
      <alignment horizontal="center" vertical="center"/>
    </xf>
    <xf numFmtId="0" fontId="57" fillId="6" borderId="0" xfId="6" quotePrefix="1" applyFont="1" applyFill="1" applyAlignment="1">
      <alignment horizontal="right" vertical="center"/>
    </xf>
    <xf numFmtId="0" fontId="66" fillId="6" borderId="0" xfId="6" quotePrefix="1" applyFont="1" applyFill="1" applyAlignment="1">
      <alignment horizontal="center" vertical="center"/>
    </xf>
    <xf numFmtId="0" fontId="61" fillId="8" borderId="0" xfId="6" applyFont="1" applyFill="1" applyAlignment="1">
      <alignment horizontal="center" vertical="top" wrapText="1"/>
    </xf>
    <xf numFmtId="0" fontId="22" fillId="12" borderId="64" xfId="0" quotePrefix="1" applyFont="1" applyFill="1" applyBorder="1" applyAlignment="1">
      <alignment horizontal="center" vertical="center" wrapText="1"/>
    </xf>
    <xf numFmtId="0" fontId="22" fillId="12" borderId="198" xfId="0" quotePrefix="1" applyFont="1" applyFill="1" applyBorder="1" applyAlignment="1">
      <alignment horizontal="center" vertical="center" wrapText="1"/>
    </xf>
    <xf numFmtId="0" fontId="22" fillId="12" borderId="27" xfId="0" quotePrefix="1" applyFont="1" applyFill="1" applyBorder="1" applyAlignment="1">
      <alignment horizontal="center" vertical="center" wrapText="1"/>
    </xf>
    <xf numFmtId="0" fontId="22" fillId="12" borderId="2" xfId="0" quotePrefix="1" applyFont="1" applyFill="1" applyBorder="1" applyAlignment="1">
      <alignment horizontal="center" vertical="center" wrapText="1"/>
    </xf>
    <xf numFmtId="0" fontId="102" fillId="0" borderId="98" xfId="0" quotePrefix="1" applyFont="1" applyBorder="1" applyAlignment="1">
      <alignment horizontal="center" vertical="center" wrapText="1"/>
    </xf>
    <xf numFmtId="0" fontId="102" fillId="0" borderId="99" xfId="0" quotePrefix="1" applyFont="1" applyBorder="1" applyAlignment="1">
      <alignment horizontal="center" vertical="center" wrapText="1"/>
    </xf>
    <xf numFmtId="0" fontId="102" fillId="0" borderId="100" xfId="0" quotePrefix="1" applyFont="1" applyBorder="1" applyAlignment="1">
      <alignment horizontal="center" vertical="center" wrapText="1"/>
    </xf>
    <xf numFmtId="0" fontId="22" fillId="12" borderId="102" xfId="0" quotePrefix="1" applyFont="1" applyFill="1" applyBorder="1" applyAlignment="1">
      <alignment horizontal="center" vertical="center"/>
    </xf>
    <xf numFmtId="0" fontId="22" fillId="12" borderId="26" xfId="0" applyFont="1" applyFill="1" applyBorder="1" applyAlignment="1">
      <alignment horizontal="center" vertical="center"/>
    </xf>
    <xf numFmtId="0" fontId="22" fillId="12" borderId="103" xfId="0" applyFont="1" applyFill="1" applyBorder="1" applyAlignment="1">
      <alignment horizontal="center" vertical="center"/>
    </xf>
    <xf numFmtId="0" fontId="22" fillId="12" borderId="188" xfId="0" quotePrefix="1" applyFont="1" applyFill="1" applyBorder="1" applyAlignment="1">
      <alignment horizontal="center" vertical="center" wrapText="1"/>
    </xf>
    <xf numFmtId="0" fontId="22" fillId="12" borderId="105" xfId="0" applyFont="1" applyFill="1" applyBorder="1" applyAlignment="1">
      <alignment horizontal="center" vertical="center" wrapText="1"/>
    </xf>
    <xf numFmtId="0" fontId="22" fillId="12" borderId="106" xfId="0" applyFont="1" applyFill="1" applyBorder="1" applyAlignment="1">
      <alignment horizontal="center" vertical="center" wrapText="1"/>
    </xf>
    <xf numFmtId="0" fontId="22" fillId="12" borderId="0" xfId="0" quotePrefix="1" applyFont="1" applyFill="1" applyAlignment="1">
      <alignment horizontal="center" vertical="center"/>
    </xf>
    <xf numFmtId="0" fontId="22" fillId="12" borderId="0" xfId="0" applyFont="1" applyFill="1" applyAlignment="1">
      <alignment horizontal="center" vertical="center"/>
    </xf>
    <xf numFmtId="0" fontId="22" fillId="12" borderId="4" xfId="0" applyFont="1" applyFill="1" applyBorder="1" applyAlignment="1">
      <alignment horizontal="center" vertical="center"/>
    </xf>
    <xf numFmtId="0" fontId="22" fillId="12" borderId="32" xfId="0" applyFont="1" applyFill="1" applyBorder="1" applyAlignment="1">
      <alignment horizontal="center" vertical="center"/>
    </xf>
    <xf numFmtId="0" fontId="22" fillId="12" borderId="6" xfId="0" applyFont="1" applyFill="1" applyBorder="1" applyAlignment="1">
      <alignment horizontal="center" vertical="center"/>
    </xf>
    <xf numFmtId="0" fontId="22" fillId="12" borderId="2" xfId="0" applyFont="1" applyFill="1" applyBorder="1" applyAlignment="1">
      <alignment horizontal="center" vertical="center"/>
    </xf>
    <xf numFmtId="0" fontId="102" fillId="0" borderId="27" xfId="0" applyFont="1" applyBorder="1" applyAlignment="1">
      <alignment horizontal="left" vertical="center" wrapText="1"/>
    </xf>
    <xf numFmtId="0" fontId="102" fillId="0" borderId="4" xfId="0" applyFont="1" applyBorder="1" applyAlignment="1">
      <alignment horizontal="left" vertical="center" wrapText="1"/>
    </xf>
    <xf numFmtId="0" fontId="102" fillId="0" borderId="296" xfId="0" applyFont="1" applyBorder="1" applyAlignment="1">
      <alignment horizontal="left" vertical="center"/>
    </xf>
    <xf numFmtId="0" fontId="102" fillId="0" borderId="4" xfId="0" applyFont="1" applyBorder="1" applyAlignment="1">
      <alignment horizontal="left" vertical="center"/>
    </xf>
    <xf numFmtId="0" fontId="102" fillId="0" borderId="101" xfId="0" quotePrefix="1" applyFont="1" applyBorder="1" applyAlignment="1">
      <alignment horizontal="center" vertical="center" wrapText="1"/>
    </xf>
    <xf numFmtId="0" fontId="22" fillId="12" borderId="102" xfId="0" applyFont="1" applyFill="1" applyBorder="1" applyAlignment="1">
      <alignment horizontal="center" vertical="center"/>
    </xf>
    <xf numFmtId="0" fontId="22" fillId="12" borderId="300" xfId="0" applyFont="1" applyFill="1" applyBorder="1" applyAlignment="1">
      <alignment horizontal="center" vertical="center"/>
    </xf>
    <xf numFmtId="0" fontId="22" fillId="12" borderId="195" xfId="0" applyFont="1" applyFill="1" applyBorder="1" applyAlignment="1">
      <alignment horizontal="center" vertical="center"/>
    </xf>
    <xf numFmtId="0" fontId="22" fillId="12" borderId="296" xfId="0" applyFont="1" applyFill="1" applyBorder="1" applyAlignment="1">
      <alignment horizontal="center" vertical="center"/>
    </xf>
    <xf numFmtId="0" fontId="22" fillId="12" borderId="157" xfId="0" quotePrefix="1" applyFont="1" applyFill="1" applyBorder="1" applyAlignment="1">
      <alignment horizontal="center" vertical="center" wrapText="1"/>
    </xf>
    <xf numFmtId="0" fontId="102" fillId="12" borderId="154" xfId="0" applyFont="1" applyFill="1" applyBorder="1" applyAlignment="1">
      <alignment horizontal="center" vertical="center" wrapText="1"/>
    </xf>
    <xf numFmtId="0" fontId="102" fillId="12" borderId="6" xfId="0" applyFont="1" applyFill="1" applyBorder="1" applyAlignment="1">
      <alignment horizontal="center" vertical="center" wrapText="1"/>
    </xf>
    <xf numFmtId="0" fontId="102" fillId="12" borderId="4" xfId="0" applyFont="1" applyFill="1" applyBorder="1" applyAlignment="1">
      <alignment horizontal="center" vertical="center" wrapText="1"/>
    </xf>
    <xf numFmtId="0" fontId="22" fillId="12" borderId="152" xfId="0" quotePrefix="1" applyFont="1" applyFill="1" applyBorder="1" applyAlignment="1">
      <alignment horizontal="center" vertical="center" wrapText="1"/>
    </xf>
    <xf numFmtId="0" fontId="102" fillId="12" borderId="153" xfId="0" applyFont="1" applyFill="1" applyBorder="1" applyAlignment="1">
      <alignment horizontal="center" vertical="center" wrapText="1"/>
    </xf>
    <xf numFmtId="0" fontId="102" fillId="12" borderId="0" xfId="0" applyFont="1" applyFill="1" applyAlignment="1">
      <alignment horizontal="center" vertical="center" wrapText="1"/>
    </xf>
    <xf numFmtId="0" fontId="102" fillId="12" borderId="2" xfId="0" applyFont="1" applyFill="1" applyBorder="1" applyAlignment="1">
      <alignment horizontal="center" vertical="center" wrapText="1"/>
    </xf>
    <xf numFmtId="0" fontId="22" fillId="12" borderId="280" xfId="0" quotePrefix="1" applyFont="1" applyFill="1" applyBorder="1" applyAlignment="1">
      <alignment horizontal="center" vertical="center" wrapText="1"/>
    </xf>
    <xf numFmtId="0" fontId="22" fillId="12" borderId="302" xfId="0" quotePrefix="1" applyFont="1" applyFill="1" applyBorder="1" applyAlignment="1">
      <alignment horizontal="center" vertical="center" wrapText="1"/>
    </xf>
    <xf numFmtId="0" fontId="22" fillId="12" borderId="30" xfId="0" applyFont="1" applyFill="1" applyBorder="1" applyAlignment="1">
      <alignment horizontal="center"/>
    </xf>
    <xf numFmtId="0" fontId="22" fillId="12" borderId="16" xfId="0" applyFont="1" applyFill="1" applyBorder="1" applyAlignment="1">
      <alignment horizontal="center"/>
    </xf>
    <xf numFmtId="0" fontId="102" fillId="0" borderId="117" xfId="0" applyFont="1" applyBorder="1" applyAlignment="1">
      <alignment horizontal="left" vertical="center" wrapText="1"/>
    </xf>
    <xf numFmtId="0" fontId="102" fillId="0" borderId="118" xfId="0" applyFont="1" applyBorder="1" applyAlignment="1">
      <alignment horizontal="left" vertical="center" wrapText="1"/>
    </xf>
    <xf numFmtId="0" fontId="102" fillId="0" borderId="293" xfId="0" applyFont="1" applyBorder="1" applyAlignment="1">
      <alignment horizontal="left" vertical="center"/>
    </xf>
    <xf numFmtId="0" fontId="102" fillId="0" borderId="306" xfId="0" applyFont="1" applyBorder="1" applyAlignment="1">
      <alignment horizontal="left" vertical="center"/>
    </xf>
    <xf numFmtId="0" fontId="22" fillId="12" borderId="300" xfId="0" applyFont="1" applyFill="1" applyBorder="1" applyAlignment="1">
      <alignment horizontal="center"/>
    </xf>
    <xf numFmtId="0" fontId="22" fillId="12" borderId="195" xfId="0" applyFont="1" applyFill="1" applyBorder="1" applyAlignment="1">
      <alignment horizontal="center"/>
    </xf>
    <xf numFmtId="0" fontId="102" fillId="0" borderId="80" xfId="0" applyFont="1" applyBorder="1" applyAlignment="1">
      <alignment horizontal="left" vertical="center" wrapText="1"/>
    </xf>
    <xf numFmtId="0" fontId="102" fillId="0" borderId="182" xfId="0" applyFont="1" applyBorder="1" applyAlignment="1">
      <alignment horizontal="left" vertical="center" wrapText="1"/>
    </xf>
    <xf numFmtId="0" fontId="102" fillId="0" borderId="303" xfId="0" applyFont="1" applyBorder="1" applyAlignment="1">
      <alignment horizontal="left" vertical="center" wrapText="1"/>
    </xf>
    <xf numFmtId="0" fontId="102" fillId="0" borderId="307" xfId="0" applyFont="1" applyBorder="1" applyAlignment="1">
      <alignment horizontal="left" vertical="center" wrapText="1"/>
    </xf>
    <xf numFmtId="0" fontId="22" fillId="12" borderId="301" xfId="0" applyFont="1" applyFill="1" applyBorder="1" applyAlignment="1">
      <alignment horizontal="center"/>
    </xf>
    <xf numFmtId="0" fontId="22" fillId="12" borderId="195" xfId="0" quotePrefix="1" applyFont="1" applyFill="1" applyBorder="1" applyAlignment="1">
      <alignment horizontal="center" vertical="center" wrapText="1"/>
    </xf>
    <xf numFmtId="0" fontId="22" fillId="12" borderId="6" xfId="0" quotePrefix="1" applyFont="1" applyFill="1" applyBorder="1" applyAlignment="1">
      <alignment horizontal="center" vertical="center" wrapText="1"/>
    </xf>
    <xf numFmtId="0" fontId="22" fillId="12" borderId="4" xfId="0" quotePrefix="1" applyFont="1" applyFill="1" applyBorder="1" applyAlignment="1">
      <alignment horizontal="center" vertical="center" wrapText="1"/>
    </xf>
    <xf numFmtId="0" fontId="22" fillId="12" borderId="154" xfId="0" quotePrefix="1" applyFont="1" applyFill="1" applyBorder="1" applyAlignment="1">
      <alignment horizontal="center" vertical="center" wrapText="1"/>
    </xf>
    <xf numFmtId="0" fontId="22" fillId="12" borderId="0" xfId="0" quotePrefix="1" applyFont="1" applyFill="1" applyAlignment="1">
      <alignment horizontal="center" vertical="center" wrapText="1"/>
    </xf>
    <xf numFmtId="0" fontId="22" fillId="12" borderId="197" xfId="0" quotePrefix="1" applyFont="1" applyFill="1" applyBorder="1" applyAlignment="1">
      <alignment horizontal="center" vertical="center" wrapText="1"/>
    </xf>
    <xf numFmtId="0" fontId="121" fillId="12" borderId="356" xfId="0" quotePrefix="1" applyFont="1" applyFill="1" applyBorder="1" applyAlignment="1">
      <alignment horizontal="center" vertical="center"/>
    </xf>
    <xf numFmtId="0" fontId="121" fillId="12" borderId="357" xfId="0" quotePrefix="1" applyFont="1" applyFill="1" applyBorder="1" applyAlignment="1">
      <alignment horizontal="center" vertical="center"/>
    </xf>
    <xf numFmtId="0" fontId="121" fillId="12" borderId="358" xfId="0" quotePrefix="1" applyFont="1" applyFill="1" applyBorder="1" applyAlignment="1">
      <alignment horizontal="center" vertical="center"/>
    </xf>
    <xf numFmtId="0" fontId="22" fillId="12" borderId="30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0" fontId="22" fillId="12" borderId="117" xfId="0" quotePrefix="1" applyFont="1" applyFill="1" applyBorder="1" applyAlignment="1">
      <alignment horizontal="center" vertical="center"/>
    </xf>
    <xf numFmtId="0" fontId="22" fillId="12" borderId="118" xfId="0" quotePrefix="1" applyFont="1" applyFill="1" applyBorder="1" applyAlignment="1">
      <alignment horizontal="center" vertical="center"/>
    </xf>
    <xf numFmtId="0" fontId="22" fillId="12" borderId="2" xfId="0" quotePrefix="1" applyFont="1" applyFill="1" applyBorder="1" applyAlignment="1">
      <alignment horizontal="center" vertical="center"/>
    </xf>
    <xf numFmtId="0" fontId="102" fillId="6" borderId="27" xfId="0" applyFont="1" applyFill="1" applyBorder="1" applyAlignment="1">
      <alignment horizontal="left" vertical="center"/>
    </xf>
    <xf numFmtId="0" fontId="102" fillId="6" borderId="4" xfId="0" applyFont="1" applyFill="1" applyBorder="1" applyAlignment="1">
      <alignment horizontal="left" vertical="center"/>
    </xf>
    <xf numFmtId="0" fontId="102" fillId="0" borderId="80" xfId="0" quotePrefix="1" applyFont="1" applyBorder="1" applyAlignment="1">
      <alignment horizontal="left" vertical="center" wrapText="1"/>
    </xf>
    <xf numFmtId="0" fontId="102" fillId="0" borderId="182" xfId="0" quotePrefix="1" applyFont="1" applyBorder="1" applyAlignment="1">
      <alignment horizontal="left" vertical="center" wrapText="1"/>
    </xf>
    <xf numFmtId="0" fontId="22" fillId="0" borderId="152" xfId="0" quotePrefix="1" applyFont="1" applyBorder="1" applyAlignment="1">
      <alignment horizontal="center" vertical="center" wrapText="1"/>
    </xf>
    <xf numFmtId="0" fontId="22" fillId="0" borderId="153" xfId="0" quotePrefix="1" applyFont="1" applyBorder="1" applyAlignment="1">
      <alignment horizontal="center" vertical="center" wrapText="1"/>
    </xf>
    <xf numFmtId="0" fontId="22" fillId="0" borderId="0" xfId="0" quotePrefix="1" applyFont="1" applyAlignment="1">
      <alignment horizontal="center" vertical="center" wrapText="1"/>
    </xf>
    <xf numFmtId="0" fontId="22" fillId="0" borderId="2" xfId="0" quotePrefix="1" applyFont="1" applyBorder="1" applyAlignment="1">
      <alignment horizontal="center" vertical="center" wrapText="1"/>
    </xf>
    <xf numFmtId="0" fontId="22" fillId="0" borderId="0" xfId="0" quotePrefix="1" applyFont="1" applyAlignment="1">
      <alignment horizontal="center" vertical="center"/>
    </xf>
    <xf numFmtId="0" fontId="22" fillId="0" borderId="2" xfId="0" quotePrefix="1" applyFont="1" applyBorder="1" applyAlignment="1">
      <alignment horizontal="center" vertical="center"/>
    </xf>
    <xf numFmtId="0" fontId="22" fillId="0" borderId="64" xfId="0" quotePrefix="1" applyFont="1" applyBorder="1" applyAlignment="1">
      <alignment horizontal="center" vertical="center" wrapText="1"/>
    </xf>
    <xf numFmtId="0" fontId="22" fillId="0" borderId="154" xfId="0" quotePrefix="1" applyFont="1" applyBorder="1" applyAlignment="1">
      <alignment horizontal="center" vertical="center" wrapText="1"/>
    </xf>
    <xf numFmtId="0" fontId="22" fillId="0" borderId="27" xfId="0" quotePrefix="1" applyFont="1" applyBorder="1" applyAlignment="1">
      <alignment horizontal="center" vertical="center" wrapText="1"/>
    </xf>
    <xf numFmtId="0" fontId="22" fillId="0" borderId="4" xfId="0" quotePrefix="1" applyFont="1" applyBorder="1" applyAlignment="1">
      <alignment horizontal="center" vertical="center" wrapText="1"/>
    </xf>
    <xf numFmtId="0" fontId="132" fillId="12" borderId="340" xfId="0" applyFont="1" applyFill="1" applyBorder="1" applyAlignment="1">
      <alignment horizontal="center" vertical="center"/>
    </xf>
    <xf numFmtId="0" fontId="132" fillId="12" borderId="0" xfId="0" applyFont="1" applyFill="1" applyAlignment="1">
      <alignment horizontal="center" vertical="center"/>
    </xf>
    <xf numFmtId="0" fontId="121" fillId="12" borderId="102" xfId="0" quotePrefix="1" applyFont="1" applyFill="1" applyBorder="1" applyAlignment="1">
      <alignment horizontal="center" vertical="center"/>
    </xf>
    <xf numFmtId="0" fontId="121" fillId="12" borderId="26" xfId="0" quotePrefix="1" applyFont="1" applyFill="1" applyBorder="1" applyAlignment="1">
      <alignment horizontal="center" vertical="center"/>
    </xf>
    <xf numFmtId="0" fontId="121" fillId="12" borderId="103" xfId="0" quotePrefix="1" applyFont="1" applyFill="1" applyBorder="1" applyAlignment="1">
      <alignment horizontal="center" vertical="center"/>
    </xf>
    <xf numFmtId="0" fontId="22" fillId="0" borderId="64" xfId="0" quotePrefix="1" applyFont="1" applyBorder="1" applyAlignment="1">
      <alignment horizontal="center" vertical="center"/>
    </xf>
    <xf numFmtId="0" fontId="22" fillId="0" borderId="197" xfId="0" applyFont="1" applyBorder="1" applyAlignment="1">
      <alignment horizontal="center" vertical="center"/>
    </xf>
    <xf numFmtId="0" fontId="22" fillId="0" borderId="195" xfId="0" applyFont="1" applyBorder="1" applyAlignment="1">
      <alignment horizontal="center" vertical="center"/>
    </xf>
    <xf numFmtId="0" fontId="22" fillId="0" borderId="196" xfId="0" quotePrefix="1" applyFont="1" applyBorder="1" applyAlignment="1">
      <alignment horizontal="center" vertical="center"/>
    </xf>
    <xf numFmtId="0" fontId="22" fillId="0" borderId="19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12" borderId="64" xfId="0" quotePrefix="1" applyFont="1" applyFill="1" applyBorder="1" applyAlignment="1">
      <alignment horizontal="center" vertical="center"/>
    </xf>
    <xf numFmtId="0" fontId="22" fillId="12" borderId="197" xfId="0" applyFont="1" applyFill="1" applyBorder="1" applyAlignment="1">
      <alignment horizontal="center" vertical="center"/>
    </xf>
    <xf numFmtId="0" fontId="22" fillId="12" borderId="196" xfId="0" quotePrefix="1" applyFont="1" applyFill="1" applyBorder="1" applyAlignment="1">
      <alignment horizontal="center" vertical="center"/>
    </xf>
    <xf numFmtId="0" fontId="22" fillId="12" borderId="198" xfId="0" applyFont="1" applyFill="1" applyBorder="1" applyAlignment="1">
      <alignment horizontal="center" vertical="center"/>
    </xf>
    <xf numFmtId="0" fontId="22" fillId="12" borderId="27" xfId="0" applyFont="1" applyFill="1" applyBorder="1" applyAlignment="1">
      <alignment horizontal="center" vertical="center"/>
    </xf>
    <xf numFmtId="0" fontId="132" fillId="13" borderId="336" xfId="0" applyFont="1" applyFill="1" applyBorder="1" applyAlignment="1">
      <alignment horizontal="center" vertical="center"/>
    </xf>
    <xf numFmtId="0" fontId="132" fillId="13" borderId="329" xfId="0" applyFont="1" applyFill="1" applyBorder="1" applyAlignment="1">
      <alignment horizontal="center" vertical="center"/>
    </xf>
    <xf numFmtId="0" fontId="132" fillId="13" borderId="335" xfId="0" applyFont="1" applyFill="1" applyBorder="1" applyAlignment="1">
      <alignment horizontal="center" vertical="center"/>
    </xf>
    <xf numFmtId="0" fontId="22" fillId="13" borderId="64" xfId="0" quotePrefix="1" applyFont="1" applyFill="1" applyBorder="1" applyAlignment="1">
      <alignment horizontal="center" vertical="center" wrapText="1"/>
    </xf>
    <xf numFmtId="0" fontId="22" fillId="13" borderId="198" xfId="0" quotePrefix="1" applyFont="1" applyFill="1" applyBorder="1" applyAlignment="1">
      <alignment horizontal="center" vertical="center" wrapText="1"/>
    </xf>
    <xf numFmtId="0" fontId="22" fillId="13" borderId="27" xfId="0" quotePrefix="1" applyFont="1" applyFill="1" applyBorder="1" applyAlignment="1">
      <alignment horizontal="center" vertical="center" wrapText="1"/>
    </xf>
    <xf numFmtId="0" fontId="22" fillId="13" borderId="2" xfId="0" quotePrefix="1" applyFont="1" applyFill="1" applyBorder="1" applyAlignment="1">
      <alignment horizontal="center" vertical="center" wrapText="1"/>
    </xf>
    <xf numFmtId="0" fontId="22" fillId="13" borderId="102" xfId="0" quotePrefix="1" applyFont="1" applyFill="1" applyBorder="1" applyAlignment="1">
      <alignment horizontal="center" vertical="center"/>
    </xf>
    <xf numFmtId="0" fontId="22" fillId="13" borderId="26" xfId="0" applyFont="1" applyFill="1" applyBorder="1" applyAlignment="1">
      <alignment horizontal="center" vertical="center"/>
    </xf>
    <xf numFmtId="0" fontId="22" fillId="13" borderId="103" xfId="0" applyFont="1" applyFill="1" applyBorder="1" applyAlignment="1">
      <alignment horizontal="center" vertical="center"/>
    </xf>
    <xf numFmtId="0" fontId="22" fillId="13" borderId="188" xfId="0" quotePrefix="1" applyFont="1" applyFill="1" applyBorder="1" applyAlignment="1">
      <alignment horizontal="center" vertical="center" wrapText="1"/>
    </xf>
    <xf numFmtId="0" fontId="22" fillId="13" borderId="105" xfId="0" applyFont="1" applyFill="1" applyBorder="1" applyAlignment="1">
      <alignment horizontal="center" vertical="center" wrapText="1"/>
    </xf>
    <xf numFmtId="0" fontId="22" fillId="13" borderId="106" xfId="0" applyFont="1" applyFill="1" applyBorder="1" applyAlignment="1">
      <alignment horizontal="center" vertical="center" wrapText="1"/>
    </xf>
    <xf numFmtId="0" fontId="22" fillId="13" borderId="0" xfId="0" quotePrefix="1" applyFont="1" applyFill="1" applyAlignment="1">
      <alignment horizontal="center" vertical="center"/>
    </xf>
    <xf numFmtId="0" fontId="22" fillId="13" borderId="0" xfId="0" applyFont="1" applyFill="1" applyAlignment="1">
      <alignment horizontal="center" vertical="center"/>
    </xf>
    <xf numFmtId="0" fontId="22" fillId="13" borderId="4" xfId="0" applyFont="1" applyFill="1" applyBorder="1" applyAlignment="1">
      <alignment horizontal="center" vertical="center"/>
    </xf>
    <xf numFmtId="0" fontId="22" fillId="13" borderId="32" xfId="0" applyFont="1" applyFill="1" applyBorder="1" applyAlignment="1">
      <alignment horizontal="center" vertical="center"/>
    </xf>
    <xf numFmtId="0" fontId="22" fillId="13" borderId="6" xfId="0" applyFont="1" applyFill="1" applyBorder="1" applyAlignment="1">
      <alignment horizontal="center" vertical="center"/>
    </xf>
    <xf numFmtId="0" fontId="22" fillId="13" borderId="2" xfId="0" applyFont="1" applyFill="1" applyBorder="1" applyAlignment="1">
      <alignment horizontal="center" vertical="center"/>
    </xf>
    <xf numFmtId="0" fontId="22" fillId="13" borderId="102" xfId="0" applyFont="1" applyFill="1" applyBorder="1" applyAlignment="1">
      <alignment horizontal="center" vertical="center"/>
    </xf>
    <xf numFmtId="0" fontId="22" fillId="13" borderId="300" xfId="0" applyFont="1" applyFill="1" applyBorder="1" applyAlignment="1">
      <alignment horizontal="center" vertical="center"/>
    </xf>
    <xf numFmtId="0" fontId="22" fillId="13" borderId="195" xfId="0" applyFont="1" applyFill="1" applyBorder="1" applyAlignment="1">
      <alignment horizontal="center" vertical="center"/>
    </xf>
    <xf numFmtId="0" fontId="22" fillId="13" borderId="296" xfId="0" applyFont="1" applyFill="1" applyBorder="1" applyAlignment="1">
      <alignment horizontal="center" vertical="center"/>
    </xf>
    <xf numFmtId="0" fontId="22" fillId="13" borderId="157" xfId="0" quotePrefix="1" applyFont="1" applyFill="1" applyBorder="1" applyAlignment="1">
      <alignment horizontal="center" vertical="center" wrapText="1"/>
    </xf>
    <xf numFmtId="0" fontId="102" fillId="13" borderId="154" xfId="0" applyFont="1" applyFill="1" applyBorder="1" applyAlignment="1">
      <alignment horizontal="center" vertical="center" wrapText="1"/>
    </xf>
    <xf numFmtId="0" fontId="102" fillId="13" borderId="6" xfId="0" applyFont="1" applyFill="1" applyBorder="1" applyAlignment="1">
      <alignment horizontal="center" vertical="center" wrapText="1"/>
    </xf>
    <xf numFmtId="0" fontId="102" fillId="13" borderId="4" xfId="0" applyFont="1" applyFill="1" applyBorder="1" applyAlignment="1">
      <alignment horizontal="center" vertical="center" wrapText="1"/>
    </xf>
    <xf numFmtId="0" fontId="22" fillId="13" borderId="152" xfId="0" quotePrefix="1" applyFont="1" applyFill="1" applyBorder="1" applyAlignment="1">
      <alignment horizontal="center" vertical="center" wrapText="1"/>
    </xf>
    <xf numFmtId="0" fontId="102" fillId="13" borderId="153" xfId="0" applyFont="1" applyFill="1" applyBorder="1" applyAlignment="1">
      <alignment horizontal="center" vertical="center" wrapText="1"/>
    </xf>
    <xf numFmtId="0" fontId="102" fillId="13" borderId="0" xfId="0" applyFont="1" applyFill="1" applyAlignment="1">
      <alignment horizontal="center" vertical="center" wrapText="1"/>
    </xf>
    <xf numFmtId="0" fontId="102" fillId="13" borderId="2" xfId="0" applyFont="1" applyFill="1" applyBorder="1" applyAlignment="1">
      <alignment horizontal="center" vertical="center" wrapText="1"/>
    </xf>
    <xf numFmtId="0" fontId="22" fillId="13" borderId="280" xfId="0" quotePrefix="1" applyFont="1" applyFill="1" applyBorder="1" applyAlignment="1">
      <alignment horizontal="center" vertical="center" wrapText="1"/>
    </xf>
    <xf numFmtId="0" fontId="22" fillId="13" borderId="302" xfId="0" quotePrefix="1" applyFont="1" applyFill="1" applyBorder="1" applyAlignment="1">
      <alignment horizontal="center" vertical="center" wrapText="1"/>
    </xf>
    <xf numFmtId="0" fontId="22" fillId="13" borderId="30" xfId="0" applyFont="1" applyFill="1" applyBorder="1" applyAlignment="1">
      <alignment horizontal="center"/>
    </xf>
    <xf numFmtId="0" fontId="22" fillId="13" borderId="16" xfId="0" applyFont="1" applyFill="1" applyBorder="1" applyAlignment="1">
      <alignment horizontal="center"/>
    </xf>
    <xf numFmtId="0" fontId="102" fillId="0" borderId="311" xfId="0" applyFont="1" applyBorder="1" applyAlignment="1">
      <alignment horizontal="left" vertical="center"/>
    </xf>
    <xf numFmtId="0" fontId="102" fillId="0" borderId="312" xfId="0" applyFont="1" applyBorder="1" applyAlignment="1">
      <alignment horizontal="left" vertical="center"/>
    </xf>
    <xf numFmtId="0" fontId="22" fillId="0" borderId="300" xfId="0" quotePrefix="1" applyFont="1" applyBorder="1" applyAlignment="1">
      <alignment horizontal="center" vertical="center" wrapText="1"/>
    </xf>
    <xf numFmtId="0" fontId="22" fillId="0" borderId="302" xfId="0" quotePrefix="1" applyFont="1" applyBorder="1" applyAlignment="1">
      <alignment horizontal="center" vertical="center" wrapText="1"/>
    </xf>
    <xf numFmtId="0" fontId="22" fillId="0" borderId="296" xfId="0" quotePrefix="1" applyFont="1" applyBorder="1" applyAlignment="1">
      <alignment horizontal="center" vertical="center" wrapText="1"/>
    </xf>
    <xf numFmtId="0" fontId="102" fillId="6" borderId="296" xfId="0" applyFont="1" applyFill="1" applyBorder="1" applyAlignment="1">
      <alignment horizontal="left" vertical="center"/>
    </xf>
    <xf numFmtId="0" fontId="22" fillId="13" borderId="300" xfId="0" applyFont="1" applyFill="1" applyBorder="1" applyAlignment="1">
      <alignment horizontal="center"/>
    </xf>
    <xf numFmtId="0" fontId="22" fillId="13" borderId="301" xfId="0" applyFont="1" applyFill="1" applyBorder="1" applyAlignment="1">
      <alignment horizontal="center"/>
    </xf>
    <xf numFmtId="0" fontId="22" fillId="13" borderId="195" xfId="0" quotePrefix="1" applyFont="1" applyFill="1" applyBorder="1" applyAlignment="1">
      <alignment horizontal="center" vertical="center" wrapText="1"/>
    </xf>
    <xf numFmtId="0" fontId="22" fillId="13" borderId="6" xfId="0" quotePrefix="1" applyFont="1" applyFill="1" applyBorder="1" applyAlignment="1">
      <alignment horizontal="center" vertical="center" wrapText="1"/>
    </xf>
    <xf numFmtId="0" fontId="22" fillId="13" borderId="4" xfId="0" quotePrefix="1" applyFont="1" applyFill="1" applyBorder="1" applyAlignment="1">
      <alignment horizontal="center" vertical="center" wrapText="1"/>
    </xf>
    <xf numFmtId="0" fontId="22" fillId="13" borderId="301" xfId="0" quotePrefix="1" applyFont="1" applyFill="1" applyBorder="1" applyAlignment="1">
      <alignment horizontal="center" vertical="center" wrapText="1"/>
    </xf>
    <xf numFmtId="0" fontId="22" fillId="13" borderId="0" xfId="0" quotePrefix="1" applyFont="1" applyFill="1" applyAlignment="1">
      <alignment horizontal="center" vertical="center" wrapText="1"/>
    </xf>
    <xf numFmtId="0" fontId="22" fillId="13" borderId="197" xfId="0" quotePrefix="1" applyFont="1" applyFill="1" applyBorder="1" applyAlignment="1">
      <alignment horizontal="center" vertical="center" wrapText="1"/>
    </xf>
    <xf numFmtId="0" fontId="22" fillId="13" borderId="30" xfId="0" applyFont="1" applyFill="1" applyBorder="1" applyAlignment="1">
      <alignment horizontal="center" vertical="center"/>
    </xf>
    <xf numFmtId="0" fontId="22" fillId="13" borderId="16" xfId="0" applyFont="1" applyFill="1" applyBorder="1" applyAlignment="1">
      <alignment horizontal="center" vertical="center"/>
    </xf>
    <xf numFmtId="0" fontId="22" fillId="13" borderId="117" xfId="0" quotePrefix="1" applyFont="1" applyFill="1" applyBorder="1" applyAlignment="1">
      <alignment horizontal="center" vertical="center"/>
    </xf>
    <xf numFmtId="0" fontId="22" fillId="13" borderId="118" xfId="0" quotePrefix="1" applyFont="1" applyFill="1" applyBorder="1" applyAlignment="1">
      <alignment horizontal="center" vertical="center"/>
    </xf>
    <xf numFmtId="0" fontId="22" fillId="13" borderId="2" xfId="0" quotePrefix="1" applyFont="1" applyFill="1" applyBorder="1" applyAlignment="1">
      <alignment horizontal="center" vertical="center"/>
    </xf>
    <xf numFmtId="0" fontId="22" fillId="13" borderId="27" xfId="0" applyFont="1" applyFill="1" applyBorder="1" applyAlignment="1">
      <alignment horizontal="center" vertical="center"/>
    </xf>
    <xf numFmtId="0" fontId="123" fillId="13" borderId="102" xfId="0" quotePrefix="1" applyFont="1" applyFill="1" applyBorder="1" applyAlignment="1">
      <alignment horizontal="center" vertical="center"/>
    </xf>
    <xf numFmtId="0" fontId="123" fillId="13" borderId="26" xfId="0" quotePrefix="1" applyFont="1" applyFill="1" applyBorder="1" applyAlignment="1">
      <alignment horizontal="center" vertical="center"/>
    </xf>
    <xf numFmtId="0" fontId="123" fillId="13" borderId="103" xfId="0" quotePrefix="1" applyFont="1" applyFill="1" applyBorder="1" applyAlignment="1">
      <alignment horizontal="center" vertical="center"/>
    </xf>
    <xf numFmtId="0" fontId="22" fillId="13" borderId="300" xfId="0" quotePrefix="1" applyFont="1" applyFill="1" applyBorder="1" applyAlignment="1">
      <alignment horizontal="center" vertical="center"/>
    </xf>
    <xf numFmtId="0" fontId="22" fillId="13" borderId="301" xfId="0" applyFont="1" applyFill="1" applyBorder="1" applyAlignment="1">
      <alignment horizontal="center" vertical="center"/>
    </xf>
    <xf numFmtId="0" fontId="22" fillId="13" borderId="344" xfId="0" applyFont="1" applyFill="1" applyBorder="1" applyAlignment="1">
      <alignment horizontal="center" vertical="center"/>
    </xf>
    <xf numFmtId="0" fontId="22" fillId="13" borderId="280" xfId="0" quotePrefix="1" applyFont="1" applyFill="1" applyBorder="1" applyAlignment="1">
      <alignment horizontal="center" vertical="center"/>
    </xf>
    <xf numFmtId="0" fontId="22" fillId="13" borderId="302" xfId="0" applyFont="1" applyFill="1" applyBorder="1" applyAlignment="1">
      <alignment horizontal="center" vertical="center"/>
    </xf>
    <xf numFmtId="0" fontId="22" fillId="13" borderId="70" xfId="0" applyFont="1" applyFill="1" applyBorder="1" applyAlignment="1">
      <alignment horizontal="center" vertical="center"/>
    </xf>
    <xf numFmtId="0" fontId="22" fillId="13" borderId="69" xfId="0" applyFont="1" applyFill="1" applyBorder="1" applyAlignment="1">
      <alignment horizontal="center" vertical="center"/>
    </xf>
    <xf numFmtId="0" fontId="22" fillId="13" borderId="17" xfId="0" applyFont="1" applyFill="1" applyBorder="1" applyAlignment="1">
      <alignment horizontal="center" vertical="center"/>
    </xf>
    <xf numFmtId="0" fontId="22" fillId="13" borderId="18" xfId="0" applyFont="1" applyFill="1" applyBorder="1" applyAlignment="1">
      <alignment horizontal="center" vertical="center"/>
    </xf>
    <xf numFmtId="0" fontId="102" fillId="0" borderId="303" xfId="0" quotePrefix="1" applyFont="1" applyBorder="1" applyAlignment="1">
      <alignment horizontal="left" vertical="center" wrapText="1"/>
    </xf>
    <xf numFmtId="0" fontId="102" fillId="0" borderId="307" xfId="0" quotePrefix="1" applyFont="1" applyBorder="1" applyAlignment="1">
      <alignment horizontal="left" vertical="center" wrapText="1"/>
    </xf>
    <xf numFmtId="0" fontId="123" fillId="13" borderId="356" xfId="0" quotePrefix="1" applyFont="1" applyFill="1" applyBorder="1" applyAlignment="1">
      <alignment horizontal="center" vertical="center"/>
    </xf>
    <xf numFmtId="0" fontId="123" fillId="13" borderId="357" xfId="0" quotePrefix="1" applyFont="1" applyFill="1" applyBorder="1" applyAlignment="1">
      <alignment horizontal="center" vertical="center"/>
    </xf>
    <xf numFmtId="0" fontId="123" fillId="13" borderId="358" xfId="0" quotePrefix="1" applyFont="1" applyFill="1" applyBorder="1" applyAlignment="1">
      <alignment horizontal="center" vertical="center"/>
    </xf>
    <xf numFmtId="0" fontId="22" fillId="13" borderId="64" xfId="0" quotePrefix="1" applyFont="1" applyFill="1" applyBorder="1" applyAlignment="1">
      <alignment horizontal="center" vertical="center"/>
    </xf>
    <xf numFmtId="0" fontId="22" fillId="13" borderId="197" xfId="0" applyFont="1" applyFill="1" applyBorder="1" applyAlignment="1">
      <alignment horizontal="center" vertical="center"/>
    </xf>
    <xf numFmtId="0" fontId="22" fillId="13" borderId="196" xfId="0" quotePrefix="1" applyFont="1" applyFill="1" applyBorder="1" applyAlignment="1">
      <alignment horizontal="center" vertical="center"/>
    </xf>
    <xf numFmtId="0" fontId="22" fillId="13" borderId="198" xfId="0" applyFont="1" applyFill="1" applyBorder="1" applyAlignment="1">
      <alignment horizontal="center" vertical="center"/>
    </xf>
    <xf numFmtId="0" fontId="102" fillId="0" borderId="296" xfId="0" applyFont="1" applyBorder="1" applyAlignment="1">
      <alignment horizontal="left" vertical="center" wrapText="1"/>
    </xf>
    <xf numFmtId="0" fontId="22" fillId="12" borderId="102" xfId="0" applyFont="1" applyFill="1" applyBorder="1" applyAlignment="1">
      <alignment horizontal="center" vertical="center" wrapText="1"/>
    </xf>
    <xf numFmtId="0" fontId="22" fillId="12" borderId="26" xfId="0" applyFont="1" applyFill="1" applyBorder="1" applyAlignment="1">
      <alignment horizontal="center" vertical="center" wrapText="1"/>
    </xf>
    <xf numFmtId="0" fontId="22" fillId="12" borderId="103" xfId="0" applyFont="1" applyFill="1" applyBorder="1" applyAlignment="1">
      <alignment horizontal="center" vertical="center" wrapText="1"/>
    </xf>
    <xf numFmtId="0" fontId="102" fillId="0" borderId="311" xfId="0" applyFont="1" applyBorder="1" applyAlignment="1">
      <alignment horizontal="left" vertical="center" wrapText="1"/>
    </xf>
    <xf numFmtId="0" fontId="102" fillId="0" borderId="312" xfId="0" applyFont="1" applyBorder="1" applyAlignment="1">
      <alignment horizontal="left" vertical="center" wrapText="1"/>
    </xf>
    <xf numFmtId="0" fontId="22" fillId="12" borderId="153" xfId="0" quotePrefix="1" applyFont="1" applyFill="1" applyBorder="1" applyAlignment="1">
      <alignment horizontal="center" vertical="center" wrapText="1"/>
    </xf>
    <xf numFmtId="0" fontId="22" fillId="12" borderId="301" xfId="0" quotePrefix="1" applyFont="1" applyFill="1" applyBorder="1" applyAlignment="1">
      <alignment horizontal="center" vertical="center" wrapText="1"/>
    </xf>
    <xf numFmtId="0" fontId="22" fillId="12" borderId="197" xfId="0" quotePrefix="1" applyFont="1" applyFill="1" applyBorder="1" applyAlignment="1">
      <alignment horizontal="center" vertical="center"/>
    </xf>
    <xf numFmtId="0" fontId="22" fillId="12" borderId="198" xfId="0" quotePrefix="1" applyFont="1" applyFill="1" applyBorder="1" applyAlignment="1">
      <alignment horizontal="center" vertical="center"/>
    </xf>
    <xf numFmtId="0" fontId="22" fillId="12" borderId="296" xfId="0" quotePrefix="1" applyFont="1" applyFill="1" applyBorder="1" applyAlignment="1">
      <alignment horizontal="center" vertical="center"/>
    </xf>
    <xf numFmtId="0" fontId="22" fillId="12" borderId="4" xfId="0" quotePrefix="1" applyFont="1" applyFill="1" applyBorder="1" applyAlignment="1">
      <alignment horizontal="center" vertical="center"/>
    </xf>
    <xf numFmtId="0" fontId="102" fillId="0" borderId="331" xfId="0" applyFont="1" applyBorder="1" applyAlignment="1">
      <alignment horizontal="left" vertical="center" wrapText="1"/>
    </xf>
    <xf numFmtId="0" fontId="102" fillId="0" borderId="332" xfId="0" applyFont="1" applyBorder="1" applyAlignment="1">
      <alignment horizontal="left" vertical="center" wrapText="1"/>
    </xf>
    <xf numFmtId="0" fontId="50" fillId="12" borderId="300" xfId="13" applyFont="1" applyFill="1" applyBorder="1" applyAlignment="1">
      <alignment horizontal="center" vertical="top" wrapText="1"/>
    </xf>
    <xf numFmtId="0" fontId="50" fillId="12" borderId="301" xfId="13" applyFont="1" applyFill="1" applyBorder="1" applyAlignment="1">
      <alignment horizontal="center" vertical="top" wrapText="1"/>
    </xf>
    <xf numFmtId="0" fontId="50" fillId="12" borderId="296" xfId="13" applyFont="1" applyFill="1" applyBorder="1" applyAlignment="1">
      <alignment horizontal="left" vertical="top" wrapText="1"/>
    </xf>
    <xf numFmtId="0" fontId="50" fillId="12" borderId="0" xfId="13" applyFont="1" applyFill="1" applyAlignment="1">
      <alignment horizontal="left" vertical="top" wrapText="1"/>
    </xf>
    <xf numFmtId="0" fontId="50" fillId="12" borderId="2" xfId="13" applyFont="1" applyFill="1" applyBorder="1" applyAlignment="1">
      <alignment horizontal="left" vertical="top" wrapText="1"/>
    </xf>
    <xf numFmtId="164" fontId="47" fillId="12" borderId="331" xfId="0" applyNumberFormat="1" applyFont="1" applyFill="1" applyBorder="1" applyAlignment="1">
      <alignment horizontal="center" vertical="center"/>
    </xf>
    <xf numFmtId="164" fontId="47" fillId="12" borderId="294" xfId="0" applyNumberFormat="1" applyFont="1" applyFill="1" applyBorder="1" applyAlignment="1">
      <alignment horizontal="center" vertical="center"/>
    </xf>
    <xf numFmtId="164" fontId="47" fillId="12" borderId="332" xfId="0" applyNumberFormat="1" applyFont="1" applyFill="1" applyBorder="1" applyAlignment="1">
      <alignment horizontal="center" vertical="center"/>
    </xf>
    <xf numFmtId="164" fontId="47" fillId="12" borderId="333" xfId="0" applyNumberFormat="1" applyFont="1" applyFill="1" applyBorder="1" applyAlignment="1">
      <alignment horizontal="center" vertical="center"/>
    </xf>
    <xf numFmtId="164" fontId="47" fillId="12" borderId="334" xfId="0" applyNumberFormat="1" applyFont="1" applyFill="1" applyBorder="1" applyAlignment="1">
      <alignment horizontal="center" vertical="center"/>
    </xf>
    <xf numFmtId="164" fontId="47" fillId="12" borderId="328" xfId="0" applyNumberFormat="1" applyFont="1" applyFill="1" applyBorder="1" applyAlignment="1">
      <alignment horizontal="center" vertical="center"/>
    </xf>
    <xf numFmtId="164" fontId="47" fillId="12" borderId="329" xfId="0" applyNumberFormat="1" applyFont="1" applyFill="1" applyBorder="1" applyAlignment="1">
      <alignment horizontal="center" vertical="center"/>
    </xf>
    <xf numFmtId="164" fontId="47" fillId="12" borderId="330" xfId="0" applyNumberFormat="1" applyFont="1" applyFill="1" applyBorder="1" applyAlignment="1">
      <alignment horizontal="center" vertical="center"/>
    </xf>
    <xf numFmtId="164" fontId="51" fillId="12" borderId="336" xfId="0" applyNumberFormat="1" applyFont="1" applyFill="1" applyBorder="1" applyAlignment="1">
      <alignment horizontal="center" vertical="center"/>
    </xf>
    <xf numFmtId="164" fontId="51" fillId="12" borderId="330" xfId="0" applyNumberFormat="1" applyFont="1" applyFill="1" applyBorder="1" applyAlignment="1">
      <alignment horizontal="center" vertical="center"/>
    </xf>
    <xf numFmtId="0" fontId="22" fillId="12" borderId="289" xfId="0" applyFont="1" applyFill="1" applyBorder="1" applyAlignment="1">
      <alignment horizontal="center"/>
    </xf>
    <xf numFmtId="0" fontId="22" fillId="12" borderId="290" xfId="0" applyFont="1" applyFill="1" applyBorder="1" applyAlignment="1">
      <alignment horizontal="center"/>
    </xf>
    <xf numFmtId="0" fontId="22" fillId="12" borderId="291" xfId="0" applyFont="1" applyFill="1" applyBorder="1" applyAlignment="1">
      <alignment horizontal="center"/>
    </xf>
    <xf numFmtId="0" fontId="22" fillId="12" borderId="64" xfId="0" applyFont="1" applyFill="1" applyBorder="1" applyAlignment="1">
      <alignment horizontal="center"/>
    </xf>
    <xf numFmtId="0" fontId="22" fillId="12" borderId="296" xfId="0" applyFont="1" applyFill="1" applyBorder="1" applyAlignment="1">
      <alignment horizontal="center"/>
    </xf>
    <xf numFmtId="0" fontId="22" fillId="12" borderId="4" xfId="0" applyFont="1" applyFill="1" applyBorder="1" applyAlignment="1">
      <alignment horizontal="center"/>
    </xf>
    <xf numFmtId="0" fontId="102" fillId="0" borderId="0" xfId="0" applyFont="1" applyAlignment="1">
      <alignment horizontal="left" vertical="center" wrapText="1"/>
    </xf>
    <xf numFmtId="0" fontId="22" fillId="0" borderId="102" xfId="0" quotePrefix="1" applyFont="1" applyBorder="1" applyAlignment="1">
      <alignment horizontal="center" vertical="center" wrapText="1"/>
    </xf>
    <xf numFmtId="0" fontId="22" fillId="0" borderId="103" xfId="0" quotePrefix="1" applyFont="1" applyBorder="1" applyAlignment="1">
      <alignment horizontal="center" vertical="center" wrapText="1"/>
    </xf>
    <xf numFmtId="0" fontId="102" fillId="0" borderId="296" xfId="0" applyFont="1" applyBorder="1"/>
    <xf numFmtId="0" fontId="102" fillId="0" borderId="4" xfId="0" applyFont="1" applyBorder="1"/>
    <xf numFmtId="0" fontId="102" fillId="0" borderId="303" xfId="0" applyFont="1" applyBorder="1"/>
    <xf numFmtId="0" fontId="102" fillId="0" borderId="307" xfId="0" applyFont="1" applyBorder="1"/>
    <xf numFmtId="0" fontId="22" fillId="12" borderId="300" xfId="0" applyFont="1" applyFill="1" applyBorder="1" applyAlignment="1">
      <alignment horizontal="center" vertical="center" wrapText="1"/>
    </xf>
    <xf numFmtId="0" fontId="22" fillId="12" borderId="301" xfId="0" applyFont="1" applyFill="1" applyBorder="1" applyAlignment="1">
      <alignment horizontal="center" vertical="center" wrapText="1"/>
    </xf>
    <xf numFmtId="0" fontId="22" fillId="12" borderId="302" xfId="0" applyFont="1" applyFill="1" applyBorder="1" applyAlignment="1">
      <alignment horizontal="center" vertical="center" wrapText="1"/>
    </xf>
    <xf numFmtId="0" fontId="22" fillId="12" borderId="300" xfId="0" quotePrefix="1" applyFont="1" applyFill="1" applyBorder="1" applyAlignment="1">
      <alignment horizontal="center" vertical="center" wrapText="1"/>
    </xf>
    <xf numFmtId="0" fontId="102" fillId="0" borderId="304" xfId="0" applyFont="1" applyBorder="1" applyAlignment="1">
      <alignment horizontal="left" vertical="center"/>
    </xf>
    <xf numFmtId="0" fontId="102" fillId="0" borderId="182" xfId="0" applyFont="1" applyBorder="1" applyAlignment="1">
      <alignment horizontal="left" vertical="center"/>
    </xf>
    <xf numFmtId="0" fontId="22" fillId="12" borderId="69" xfId="0" applyFont="1" applyFill="1" applyBorder="1" applyAlignment="1">
      <alignment horizontal="center"/>
    </xf>
    <xf numFmtId="0" fontId="102" fillId="0" borderId="301" xfId="0" applyFont="1" applyBorder="1" applyAlignment="1">
      <alignment horizontal="center" vertical="top" wrapText="1"/>
    </xf>
    <xf numFmtId="0" fontId="102" fillId="0" borderId="0" xfId="0" applyFont="1" applyAlignment="1">
      <alignment horizontal="center" vertical="top" wrapText="1"/>
    </xf>
    <xf numFmtId="0" fontId="22" fillId="12" borderId="195" xfId="0" applyFont="1" applyFill="1" applyBorder="1" applyAlignment="1">
      <alignment horizontal="center" vertical="center" wrapText="1"/>
    </xf>
    <xf numFmtId="0" fontId="22" fillId="12" borderId="64" xfId="0" applyFont="1" applyFill="1" applyBorder="1" applyAlignment="1">
      <alignment horizontal="center" vertical="center" wrapText="1"/>
    </xf>
    <xf numFmtId="0" fontId="22" fillId="12" borderId="197" xfId="0" applyFont="1" applyFill="1" applyBorder="1" applyAlignment="1">
      <alignment horizontal="center" vertical="center" wrapText="1"/>
    </xf>
    <xf numFmtId="0" fontId="22" fillId="12" borderId="198" xfId="0" applyFont="1" applyFill="1" applyBorder="1" applyAlignment="1">
      <alignment horizontal="center" vertical="center" wrapText="1"/>
    </xf>
    <xf numFmtId="0" fontId="22" fillId="12" borderId="80" xfId="0" applyFont="1" applyFill="1" applyBorder="1" applyAlignment="1">
      <alignment horizontal="center" vertical="center" wrapText="1"/>
    </xf>
    <xf numFmtId="0" fontId="22" fillId="12" borderId="186" xfId="0" applyFont="1" applyFill="1" applyBorder="1" applyAlignment="1">
      <alignment horizontal="center" vertical="center" wrapText="1"/>
    </xf>
    <xf numFmtId="0" fontId="22" fillId="12" borderId="185" xfId="0" applyFont="1" applyFill="1" applyBorder="1" applyAlignment="1">
      <alignment horizontal="center" vertical="center" wrapText="1"/>
    </xf>
    <xf numFmtId="0" fontId="22" fillId="12" borderId="196" xfId="0" quotePrefix="1" applyFont="1" applyFill="1" applyBorder="1" applyAlignment="1">
      <alignment horizontal="center" vertical="center" wrapText="1"/>
    </xf>
    <xf numFmtId="0" fontId="22" fillId="0" borderId="300" xfId="0" applyFont="1" applyBorder="1" applyAlignment="1">
      <alignment horizontal="center"/>
    </xf>
    <xf numFmtId="0" fontId="22" fillId="0" borderId="301" xfId="0" applyFont="1" applyBorder="1" applyAlignment="1">
      <alignment horizontal="center"/>
    </xf>
    <xf numFmtId="0" fontId="22" fillId="0" borderId="302" xfId="0" applyFont="1" applyBorder="1" applyAlignment="1">
      <alignment horizontal="center"/>
    </xf>
    <xf numFmtId="0" fontId="102" fillId="0" borderId="311" xfId="0" applyFont="1" applyBorder="1"/>
    <xf numFmtId="0" fontId="102" fillId="0" borderId="312" xfId="0" applyFont="1" applyBorder="1"/>
    <xf numFmtId="0" fontId="102" fillId="0" borderId="296" xfId="0" applyFont="1" applyBorder="1" applyAlignment="1">
      <alignment horizontal="left"/>
    </xf>
    <xf numFmtId="0" fontId="102" fillId="0" borderId="4" xfId="0" applyFont="1" applyBorder="1" applyAlignment="1">
      <alignment horizontal="left"/>
    </xf>
    <xf numFmtId="0" fontId="105" fillId="0" borderId="0" xfId="0" applyFont="1" applyAlignment="1">
      <alignment horizontal="left" vertical="center"/>
    </xf>
    <xf numFmtId="0" fontId="105" fillId="0" borderId="4" xfId="0" applyFont="1" applyBorder="1" applyAlignment="1">
      <alignment horizontal="left" vertical="center"/>
    </xf>
    <xf numFmtId="0" fontId="22" fillId="12" borderId="107" xfId="0" quotePrefix="1" applyFont="1" applyFill="1" applyBorder="1" applyAlignment="1">
      <alignment horizontal="center" vertical="center" wrapText="1"/>
    </xf>
    <xf numFmtId="0" fontId="102" fillId="12" borderId="95" xfId="0" applyFont="1" applyFill="1" applyBorder="1" applyAlignment="1">
      <alignment horizontal="center" vertical="center" wrapText="1"/>
    </xf>
    <xf numFmtId="0" fontId="22" fillId="12" borderId="297" xfId="0" applyFont="1" applyFill="1" applyBorder="1" applyAlignment="1">
      <alignment horizontal="center"/>
    </xf>
    <xf numFmtId="0" fontId="22" fillId="12" borderId="298" xfId="0" applyFont="1" applyFill="1" applyBorder="1" applyAlignment="1">
      <alignment horizontal="center"/>
    </xf>
    <xf numFmtId="0" fontId="22" fillId="12" borderId="299" xfId="0" applyFont="1" applyFill="1" applyBorder="1" applyAlignment="1">
      <alignment horizontal="center"/>
    </xf>
    <xf numFmtId="0" fontId="22" fillId="12" borderId="302" xfId="0" applyFont="1" applyFill="1" applyBorder="1" applyAlignment="1">
      <alignment horizontal="center"/>
    </xf>
    <xf numFmtId="0" fontId="22" fillId="12" borderId="328" xfId="0" applyFont="1" applyFill="1" applyBorder="1" applyAlignment="1">
      <alignment horizontal="center"/>
    </xf>
    <xf numFmtId="0" fontId="22" fillId="12" borderId="329" xfId="0" applyFont="1" applyFill="1" applyBorder="1" applyAlignment="1">
      <alignment horizontal="center"/>
    </xf>
    <xf numFmtId="0" fontId="22" fillId="12" borderId="330" xfId="0" applyFont="1" applyFill="1" applyBorder="1" applyAlignment="1">
      <alignment horizontal="center"/>
    </xf>
    <xf numFmtId="0" fontId="22" fillId="12" borderId="105" xfId="0" quotePrefix="1" applyFont="1" applyFill="1" applyBorder="1" applyAlignment="1">
      <alignment horizontal="center" vertical="center" wrapText="1"/>
    </xf>
    <xf numFmtId="0" fontId="22" fillId="12" borderId="106" xfId="0" quotePrefix="1" applyFont="1" applyFill="1" applyBorder="1" applyAlignment="1">
      <alignment horizontal="center" vertical="center" wrapText="1"/>
    </xf>
    <xf numFmtId="0" fontId="102" fillId="0" borderId="117" xfId="0" applyFont="1" applyBorder="1" applyAlignment="1">
      <alignment horizontal="left" vertical="center"/>
    </xf>
    <xf numFmtId="0" fontId="102" fillId="0" borderId="118" xfId="0" applyFont="1" applyBorder="1" applyAlignment="1">
      <alignment horizontal="left" vertical="center"/>
    </xf>
    <xf numFmtId="0" fontId="22" fillId="12" borderId="6" xfId="0" quotePrefix="1" applyFont="1" applyFill="1" applyBorder="1" applyAlignment="1">
      <alignment horizontal="center" vertical="center"/>
    </xf>
    <xf numFmtId="0" fontId="102" fillId="0" borderId="27" xfId="0" applyFont="1" applyBorder="1" applyAlignment="1">
      <alignment horizontal="left" vertical="center"/>
    </xf>
    <xf numFmtId="0" fontId="22" fillId="12" borderId="300" xfId="0" quotePrefix="1" applyFont="1" applyFill="1" applyBorder="1" applyAlignment="1">
      <alignment horizontal="center" vertical="center"/>
    </xf>
    <xf numFmtId="0" fontId="22" fillId="12" borderId="301" xfId="0" quotePrefix="1" applyFont="1" applyFill="1" applyBorder="1" applyAlignment="1">
      <alignment horizontal="center" vertical="center"/>
    </xf>
    <xf numFmtId="0" fontId="22" fillId="12" borderId="302" xfId="0" quotePrefix="1" applyFont="1" applyFill="1" applyBorder="1" applyAlignment="1">
      <alignment horizontal="center" vertical="center"/>
    </xf>
    <xf numFmtId="0" fontId="22" fillId="12" borderId="26" xfId="0" quotePrefix="1" applyFont="1" applyFill="1" applyBorder="1" applyAlignment="1">
      <alignment horizontal="center" vertical="center"/>
    </xf>
    <xf numFmtId="0" fontId="22" fillId="12" borderId="103" xfId="0" quotePrefix="1" applyFont="1" applyFill="1" applyBorder="1" applyAlignment="1">
      <alignment horizontal="center" vertical="center"/>
    </xf>
    <xf numFmtId="0" fontId="22" fillId="12" borderId="172" xfId="0" quotePrefix="1" applyFont="1" applyFill="1" applyBorder="1" applyAlignment="1">
      <alignment horizontal="center" vertical="center" wrapText="1"/>
    </xf>
    <xf numFmtId="0" fontId="22" fillId="12" borderId="32" xfId="0" quotePrefix="1" applyFont="1" applyFill="1" applyBorder="1" applyAlignment="1">
      <alignment horizontal="center" vertical="center" wrapText="1"/>
    </xf>
    <xf numFmtId="0" fontId="22" fillId="12" borderId="109" xfId="0" quotePrefix="1" applyFont="1" applyFill="1" applyBorder="1" applyAlignment="1">
      <alignment horizontal="center" vertical="center" wrapText="1"/>
    </xf>
    <xf numFmtId="0" fontId="22" fillId="12" borderId="110" xfId="0" quotePrefix="1" applyFont="1" applyFill="1" applyBorder="1" applyAlignment="1">
      <alignment horizontal="center" vertical="center" wrapText="1"/>
    </xf>
    <xf numFmtId="0" fontId="22" fillId="12" borderId="279" xfId="0" applyFont="1" applyFill="1" applyBorder="1" applyAlignment="1">
      <alignment horizontal="center" vertical="center" wrapText="1"/>
    </xf>
    <xf numFmtId="0" fontId="22" fillId="12" borderId="275" xfId="0" applyFont="1" applyFill="1" applyBorder="1" applyAlignment="1">
      <alignment horizontal="center" vertical="center" wrapText="1"/>
    </xf>
    <xf numFmtId="0" fontId="107" fillId="13" borderId="336" xfId="0" applyFont="1" applyFill="1" applyBorder="1" applyAlignment="1">
      <alignment horizontal="center" vertical="center"/>
    </xf>
    <xf numFmtId="0" fontId="107" fillId="13" borderId="329" xfId="0" applyFont="1" applyFill="1" applyBorder="1" applyAlignment="1">
      <alignment horizontal="center" vertical="center"/>
    </xf>
    <xf numFmtId="0" fontId="107" fillId="13" borderId="335" xfId="0" applyFont="1" applyFill="1" applyBorder="1" applyAlignment="1">
      <alignment horizontal="center" vertical="center"/>
    </xf>
    <xf numFmtId="0" fontId="22" fillId="13" borderId="26" xfId="0" quotePrefix="1" applyFont="1" applyFill="1" applyBorder="1" applyAlignment="1">
      <alignment horizontal="center" vertical="center"/>
    </xf>
    <xf numFmtId="0" fontId="22" fillId="13" borderId="103" xfId="0" quotePrefix="1" applyFont="1" applyFill="1" applyBorder="1" applyAlignment="1">
      <alignment horizontal="center" vertical="center"/>
    </xf>
    <xf numFmtId="0" fontId="22" fillId="13" borderId="172" xfId="0" quotePrefix="1" applyFont="1" applyFill="1" applyBorder="1" applyAlignment="1">
      <alignment horizontal="center" vertical="center" wrapText="1"/>
    </xf>
    <xf numFmtId="0" fontId="22" fillId="13" borderId="32" xfId="0" quotePrefix="1" applyFont="1" applyFill="1" applyBorder="1" applyAlignment="1">
      <alignment horizontal="center" vertical="center" wrapText="1"/>
    </xf>
    <xf numFmtId="0" fontId="22" fillId="13" borderId="153" xfId="0" quotePrefix="1" applyFont="1" applyFill="1" applyBorder="1" applyAlignment="1">
      <alignment horizontal="center" vertical="center" wrapText="1"/>
    </xf>
    <xf numFmtId="0" fontId="22" fillId="13" borderId="109" xfId="0" quotePrefix="1" applyFont="1" applyFill="1" applyBorder="1" applyAlignment="1">
      <alignment horizontal="center" vertical="center" wrapText="1"/>
    </xf>
    <xf numFmtId="0" fontId="22" fillId="13" borderId="110" xfId="0" quotePrefix="1" applyFont="1" applyFill="1" applyBorder="1" applyAlignment="1">
      <alignment horizontal="center" vertical="center" wrapText="1"/>
    </xf>
    <xf numFmtId="0" fontId="22" fillId="13" borderId="102" xfId="0" applyFont="1" applyFill="1" applyBorder="1" applyAlignment="1">
      <alignment horizontal="center" vertical="center" wrapText="1"/>
    </xf>
    <xf numFmtId="0" fontId="22" fillId="13" borderId="26" xfId="0" applyFont="1" applyFill="1" applyBorder="1" applyAlignment="1">
      <alignment horizontal="center" vertical="center" wrapText="1"/>
    </xf>
    <xf numFmtId="0" fontId="22" fillId="13" borderId="103" xfId="0" applyFont="1" applyFill="1" applyBorder="1" applyAlignment="1">
      <alignment horizontal="center" vertical="center" wrapText="1"/>
    </xf>
    <xf numFmtId="0" fontId="22" fillId="13" borderId="279" xfId="0" applyFont="1" applyFill="1" applyBorder="1" applyAlignment="1">
      <alignment horizontal="center" vertical="center" wrapText="1"/>
    </xf>
    <xf numFmtId="0" fontId="22" fillId="13" borderId="275" xfId="0" applyFont="1" applyFill="1" applyBorder="1" applyAlignment="1">
      <alignment horizontal="center" vertical="center" wrapText="1"/>
    </xf>
    <xf numFmtId="0" fontId="22" fillId="13" borderId="300" xfId="0" quotePrefix="1" applyFont="1" applyFill="1" applyBorder="1" applyAlignment="1">
      <alignment horizontal="center" vertical="center" wrapText="1"/>
    </xf>
    <xf numFmtId="0" fontId="22" fillId="13" borderId="296" xfId="0" quotePrefix="1" applyFont="1" applyFill="1" applyBorder="1" applyAlignment="1">
      <alignment horizontal="center" vertical="center" wrapText="1"/>
    </xf>
    <xf numFmtId="0" fontId="132" fillId="12" borderId="336" xfId="0" applyFont="1" applyFill="1" applyBorder="1" applyAlignment="1">
      <alignment horizontal="center" vertical="center"/>
    </xf>
    <xf numFmtId="0" fontId="132" fillId="12" borderId="329" xfId="0" applyFont="1" applyFill="1" applyBorder="1" applyAlignment="1">
      <alignment horizontal="center" vertical="center"/>
    </xf>
    <xf numFmtId="0" fontId="132" fillId="12" borderId="335" xfId="0" applyFont="1" applyFill="1" applyBorder="1" applyAlignment="1">
      <alignment horizontal="center" vertical="center"/>
    </xf>
    <xf numFmtId="0" fontId="111" fillId="0" borderId="0" xfId="0" quotePrefix="1" applyFont="1" applyAlignment="1">
      <alignment horizontal="center" vertical="center" wrapText="1"/>
    </xf>
    <xf numFmtId="0" fontId="26" fillId="0" borderId="0" xfId="0" quotePrefix="1" applyFont="1" applyAlignment="1">
      <alignment horizontal="center" vertical="center" wrapText="1"/>
    </xf>
    <xf numFmtId="0" fontId="22" fillId="13" borderId="154" xfId="0" quotePrefix="1" applyFont="1" applyFill="1" applyBorder="1" applyAlignment="1">
      <alignment horizontal="center" vertical="center" wrapText="1"/>
    </xf>
    <xf numFmtId="0" fontId="22" fillId="13" borderId="49" xfId="0" applyFont="1" applyFill="1" applyBorder="1" applyAlignment="1">
      <alignment horizontal="center" vertical="center" wrapText="1"/>
    </xf>
    <xf numFmtId="0" fontId="22" fillId="13" borderId="55" xfId="0" applyFont="1" applyFill="1" applyBorder="1" applyAlignment="1">
      <alignment horizontal="center" vertical="center" wrapText="1"/>
    </xf>
    <xf numFmtId="0" fontId="22" fillId="13" borderId="196" xfId="0" quotePrefix="1" applyFont="1" applyFill="1" applyBorder="1" applyAlignment="1">
      <alignment horizontal="center" vertical="center" wrapText="1"/>
    </xf>
    <xf numFmtId="0" fontId="102" fillId="0" borderId="27" xfId="0" quotePrefix="1" applyFont="1" applyBorder="1" applyAlignment="1">
      <alignment horizontal="left" vertical="center"/>
    </xf>
    <xf numFmtId="0" fontId="22" fillId="13" borderId="195" xfId="0" applyFont="1" applyFill="1" applyBorder="1" applyAlignment="1">
      <alignment horizontal="center"/>
    </xf>
    <xf numFmtId="0" fontId="22" fillId="13" borderId="296" xfId="0" quotePrefix="1" applyFont="1" applyFill="1" applyBorder="1" applyAlignment="1">
      <alignment horizontal="center" vertical="center"/>
    </xf>
    <xf numFmtId="0" fontId="22" fillId="13" borderId="4" xfId="0" quotePrefix="1" applyFont="1" applyFill="1" applyBorder="1" applyAlignment="1">
      <alignment horizontal="center" vertical="center"/>
    </xf>
    <xf numFmtId="0" fontId="22" fillId="13" borderId="6" xfId="0" quotePrefix="1" applyFont="1" applyFill="1" applyBorder="1" applyAlignment="1">
      <alignment horizontal="center" vertical="center"/>
    </xf>
    <xf numFmtId="0" fontId="22" fillId="13" borderId="301" xfId="0" quotePrefix="1" applyFont="1" applyFill="1" applyBorder="1" applyAlignment="1">
      <alignment horizontal="center" vertical="center"/>
    </xf>
    <xf numFmtId="0" fontId="22" fillId="13" borderId="302" xfId="0" quotePrefix="1" applyFont="1" applyFill="1" applyBorder="1" applyAlignment="1">
      <alignment horizontal="center" vertical="center"/>
    </xf>
    <xf numFmtId="0" fontId="132" fillId="12" borderId="369" xfId="0" applyFont="1" applyFill="1" applyBorder="1" applyAlignment="1">
      <alignment horizontal="center" vertical="center"/>
    </xf>
    <xf numFmtId="0" fontId="22" fillId="12" borderId="342" xfId="0" quotePrefix="1" applyFont="1" applyFill="1" applyBorder="1" applyAlignment="1">
      <alignment horizontal="center" vertical="center" wrapText="1"/>
    </xf>
    <xf numFmtId="0" fontId="22" fillId="12" borderId="343" xfId="0" quotePrefix="1" applyFont="1" applyFill="1" applyBorder="1" applyAlignment="1">
      <alignment horizontal="center" vertical="center" wrapText="1"/>
    </xf>
    <xf numFmtId="0" fontId="22" fillId="12" borderId="299" xfId="0" quotePrefix="1" applyFont="1" applyFill="1" applyBorder="1" applyAlignment="1">
      <alignment horizontal="center" vertical="center" wrapText="1"/>
    </xf>
    <xf numFmtId="0" fontId="22" fillId="12" borderId="27" xfId="0" applyFont="1" applyFill="1" applyBorder="1" applyAlignment="1">
      <alignment horizontal="center"/>
    </xf>
    <xf numFmtId="0" fontId="22" fillId="12" borderId="163" xfId="0" quotePrefix="1" applyFont="1" applyFill="1" applyBorder="1" applyAlignment="1">
      <alignment horizontal="center" vertical="center" wrapText="1"/>
    </xf>
    <xf numFmtId="0" fontId="22" fillId="12" borderId="99" xfId="0" applyFont="1" applyFill="1" applyBorder="1" applyAlignment="1">
      <alignment horizontal="center" vertical="center" wrapText="1"/>
    </xf>
    <xf numFmtId="0" fontId="22" fillId="12" borderId="100" xfId="0" applyFont="1" applyFill="1" applyBorder="1" applyAlignment="1">
      <alignment horizontal="center" vertical="center" wrapText="1"/>
    </xf>
    <xf numFmtId="0" fontId="22" fillId="12" borderId="152" xfId="0" quotePrefix="1" applyFont="1" applyFill="1" applyBorder="1" applyAlignment="1">
      <alignment horizontal="center"/>
    </xf>
    <xf numFmtId="0" fontId="22" fillId="12" borderId="152" xfId="0" applyFont="1" applyFill="1" applyBorder="1" applyAlignment="1">
      <alignment horizontal="center"/>
    </xf>
    <xf numFmtId="0" fontId="22" fillId="12" borderId="154" xfId="0" applyFont="1" applyFill="1" applyBorder="1" applyAlignment="1">
      <alignment horizontal="center"/>
    </xf>
    <xf numFmtId="0" fontId="22" fillId="12" borderId="0" xfId="0" quotePrefix="1" applyFont="1" applyFill="1" applyAlignment="1">
      <alignment horizontal="center"/>
    </xf>
    <xf numFmtId="0" fontId="22" fillId="12" borderId="0" xfId="0" applyFont="1" applyFill="1" applyAlignment="1">
      <alignment horizontal="center"/>
    </xf>
    <xf numFmtId="0" fontId="102" fillId="0" borderId="80" xfId="0" applyFont="1" applyBorder="1" applyAlignment="1">
      <alignment horizontal="left" vertical="center"/>
    </xf>
    <xf numFmtId="0" fontId="102" fillId="0" borderId="190" xfId="0" quotePrefix="1" applyFont="1" applyBorder="1" applyAlignment="1">
      <alignment horizontal="center" vertical="center" wrapText="1"/>
    </xf>
    <xf numFmtId="0" fontId="22" fillId="12" borderId="64" xfId="0" applyFont="1" applyFill="1" applyBorder="1" applyAlignment="1">
      <alignment horizontal="center" vertical="center"/>
    </xf>
    <xf numFmtId="0" fontId="22" fillId="12" borderId="154" xfId="0" applyFont="1" applyFill="1" applyBorder="1" applyAlignment="1">
      <alignment horizontal="center" vertical="center"/>
    </xf>
    <xf numFmtId="0" fontId="22" fillId="12" borderId="30" xfId="0" applyFont="1" applyFill="1" applyBorder="1" applyAlignment="1">
      <alignment horizontal="center" vertical="center" wrapText="1"/>
    </xf>
    <xf numFmtId="0" fontId="22" fillId="12" borderId="16" xfId="0" applyFont="1" applyFill="1" applyBorder="1" applyAlignment="1">
      <alignment horizontal="center" vertical="center" wrapText="1"/>
    </xf>
    <xf numFmtId="0" fontId="102" fillId="0" borderId="4" xfId="0" quotePrefix="1" applyFont="1" applyBorder="1" applyAlignment="1">
      <alignment horizontal="left" vertical="center"/>
    </xf>
    <xf numFmtId="0" fontId="22" fillId="12" borderId="359" xfId="0" quotePrefix="1" applyFont="1" applyFill="1" applyBorder="1" applyAlignment="1">
      <alignment horizontal="center" vertical="center"/>
    </xf>
    <xf numFmtId="0" fontId="22" fillId="12" borderId="360" xfId="0" quotePrefix="1" applyFont="1" applyFill="1" applyBorder="1" applyAlignment="1">
      <alignment horizontal="center" vertical="center"/>
    </xf>
    <xf numFmtId="0" fontId="22" fillId="12" borderId="361" xfId="0" quotePrefix="1" applyFont="1" applyFill="1" applyBorder="1" applyAlignment="1">
      <alignment horizontal="center" vertical="center"/>
    </xf>
    <xf numFmtId="0" fontId="102" fillId="0" borderId="296" xfId="0" quotePrefix="1" applyFont="1" applyBorder="1" applyAlignment="1">
      <alignment horizontal="left" vertical="center"/>
    </xf>
    <xf numFmtId="0" fontId="22" fillId="12" borderId="438" xfId="0" quotePrefix="1" applyFont="1" applyFill="1" applyBorder="1" applyAlignment="1">
      <alignment horizontal="center" vertical="top" wrapText="1"/>
    </xf>
    <xf numFmtId="0" fontId="22" fillId="12" borderId="198" xfId="0" quotePrefix="1" applyFont="1" applyFill="1" applyBorder="1" applyAlignment="1">
      <alignment horizontal="center" vertical="top" wrapText="1"/>
    </xf>
    <xf numFmtId="0" fontId="102" fillId="0" borderId="303" xfId="0" applyFont="1" applyBorder="1" applyAlignment="1">
      <alignment horizontal="left" vertical="center"/>
    </xf>
    <xf numFmtId="0" fontId="102" fillId="0" borderId="307" xfId="0" applyFont="1" applyBorder="1" applyAlignment="1">
      <alignment horizontal="left" vertical="center"/>
    </xf>
    <xf numFmtId="0" fontId="102" fillId="12" borderId="246" xfId="0" quotePrefix="1" applyFont="1" applyFill="1" applyBorder="1" applyAlignment="1">
      <alignment horizontal="center" vertical="center" wrapText="1"/>
    </xf>
    <xf numFmtId="0" fontId="102" fillId="12" borderId="244" xfId="0" quotePrefix="1" applyFont="1" applyFill="1" applyBorder="1" applyAlignment="1">
      <alignment horizontal="center" vertical="center" wrapText="1"/>
    </xf>
    <xf numFmtId="0" fontId="102" fillId="12" borderId="245" xfId="0" quotePrefix="1" applyFont="1" applyFill="1" applyBorder="1" applyAlignment="1">
      <alignment horizontal="center" vertical="center" wrapText="1"/>
    </xf>
    <xf numFmtId="0" fontId="102" fillId="12" borderId="247" xfId="0" quotePrefix="1" applyFont="1" applyFill="1" applyBorder="1" applyAlignment="1">
      <alignment horizontal="center" vertical="center" wrapText="1"/>
    </xf>
    <xf numFmtId="0" fontId="22" fillId="12" borderId="80" xfId="0" quotePrefix="1" applyFont="1" applyFill="1" applyBorder="1" applyAlignment="1">
      <alignment horizontal="center" vertical="center" wrapText="1"/>
    </xf>
    <xf numFmtId="0" fontId="22" fillId="12" borderId="185" xfId="0" quotePrefix="1" applyFont="1" applyFill="1" applyBorder="1" applyAlignment="1">
      <alignment horizontal="center" vertical="center" wrapText="1"/>
    </xf>
    <xf numFmtId="0" fontId="22" fillId="12" borderId="348" xfId="0" quotePrefix="1" applyFont="1" applyFill="1" applyBorder="1" applyAlignment="1">
      <alignment horizontal="center" vertical="center" wrapText="1"/>
    </xf>
    <xf numFmtId="0" fontId="22" fillId="12" borderId="352" xfId="0" quotePrefix="1" applyFont="1" applyFill="1" applyBorder="1" applyAlignment="1">
      <alignment horizontal="center" vertical="center" wrapText="1"/>
    </xf>
    <xf numFmtId="0" fontId="22" fillId="12" borderId="296" xfId="0" quotePrefix="1" applyFont="1" applyFill="1" applyBorder="1" applyAlignment="1">
      <alignment horizontal="center" vertical="center" wrapText="1"/>
    </xf>
    <xf numFmtId="0" fontId="22" fillId="12" borderId="242" xfId="0" quotePrefix="1" applyFont="1" applyFill="1" applyBorder="1" applyAlignment="1">
      <alignment horizontal="center" vertical="center" wrapText="1"/>
    </xf>
    <xf numFmtId="0" fontId="22" fillId="12" borderId="244" xfId="0" applyFont="1" applyFill="1" applyBorder="1" applyAlignment="1">
      <alignment horizontal="center" vertical="center" wrapText="1"/>
    </xf>
    <xf numFmtId="0" fontId="22" fillId="12" borderId="245" xfId="0" applyFont="1" applyFill="1" applyBorder="1" applyAlignment="1">
      <alignment horizontal="center" vertical="center" wrapText="1"/>
    </xf>
    <xf numFmtId="0" fontId="22" fillId="12" borderId="197" xfId="0" quotePrefix="1" applyFont="1" applyFill="1" applyBorder="1" applyAlignment="1">
      <alignment horizontal="center"/>
    </xf>
    <xf numFmtId="0" fontId="22" fillId="12" borderId="197" xfId="0" applyFont="1" applyFill="1" applyBorder="1" applyAlignment="1">
      <alignment horizontal="center"/>
    </xf>
    <xf numFmtId="0" fontId="22" fillId="13" borderId="340" xfId="0" quotePrefix="1" applyFont="1" applyFill="1" applyBorder="1" applyAlignment="1">
      <alignment horizontal="center" vertical="center"/>
    </xf>
    <xf numFmtId="0" fontId="132" fillId="13" borderId="340" xfId="0" applyFont="1" applyFill="1" applyBorder="1" applyAlignment="1">
      <alignment horizontal="center" vertical="center"/>
    </xf>
    <xf numFmtId="0" fontId="132" fillId="13" borderId="0" xfId="0" applyFont="1" applyFill="1" applyAlignment="1">
      <alignment horizontal="center" vertical="center"/>
    </xf>
    <xf numFmtId="0" fontId="22" fillId="13" borderId="197" xfId="0" quotePrefix="1" applyFont="1" applyFill="1" applyBorder="1" applyAlignment="1">
      <alignment horizontal="center" vertical="center"/>
    </xf>
    <xf numFmtId="0" fontId="22" fillId="13" borderId="198" xfId="0" quotePrefix="1" applyFont="1" applyFill="1" applyBorder="1" applyAlignment="1">
      <alignment horizontal="center" vertical="center"/>
    </xf>
    <xf numFmtId="171" fontId="47" fillId="12" borderId="93" xfId="0" applyNumberFormat="1" applyFont="1" applyFill="1" applyBorder="1" applyAlignment="1">
      <alignment horizontal="center" vertical="center" wrapText="1"/>
    </xf>
    <xf numFmtId="171" fontId="47" fillId="12" borderId="86" xfId="0" applyNumberFormat="1" applyFont="1" applyFill="1" applyBorder="1" applyAlignment="1">
      <alignment horizontal="center" vertical="center" wrapText="1"/>
    </xf>
    <xf numFmtId="171" fontId="47" fillId="12" borderId="94" xfId="0" applyNumberFormat="1" applyFont="1" applyFill="1" applyBorder="1" applyAlignment="1">
      <alignment horizontal="center" vertical="center" wrapText="1"/>
    </xf>
    <xf numFmtId="171" fontId="47" fillId="12" borderId="65" xfId="0" applyNumberFormat="1" applyFont="1" applyFill="1" applyBorder="1" applyAlignment="1">
      <alignment horizontal="center" vertical="center" wrapText="1"/>
    </xf>
    <xf numFmtId="0" fontId="27" fillId="0" borderId="152" xfId="0" quotePrefix="1" applyFont="1" applyBorder="1" applyAlignment="1">
      <alignment horizontal="center" vertical="center" wrapText="1"/>
    </xf>
    <xf numFmtId="0" fontId="27" fillId="0" borderId="154" xfId="0" quotePrefix="1" applyFont="1" applyBorder="1" applyAlignment="1">
      <alignment horizontal="center" vertical="center" wrapText="1"/>
    </xf>
    <xf numFmtId="0" fontId="27" fillId="0" borderId="0" xfId="0" quotePrefix="1" applyFont="1" applyAlignment="1">
      <alignment horizontal="center" vertical="center" wrapText="1"/>
    </xf>
    <xf numFmtId="0" fontId="27" fillId="0" borderId="4" xfId="0" quotePrefix="1" applyFont="1" applyBorder="1" applyAlignment="1">
      <alignment horizontal="center" vertical="center" wrapText="1"/>
    </xf>
    <xf numFmtId="49" fontId="116" fillId="16" borderId="340" xfId="0" quotePrefix="1" applyNumberFormat="1" applyFont="1" applyFill="1" applyBorder="1" applyAlignment="1">
      <alignment horizontal="center" vertical="center"/>
    </xf>
    <xf numFmtId="49" fontId="116" fillId="16" borderId="0" xfId="0" quotePrefix="1" applyNumberFormat="1" applyFont="1" applyFill="1" applyAlignment="1">
      <alignment horizontal="center" vertical="center"/>
    </xf>
    <xf numFmtId="0" fontId="27" fillId="0" borderId="153" xfId="0" quotePrefix="1" applyFont="1" applyBorder="1" applyAlignment="1">
      <alignment horizontal="center" vertical="center" wrapText="1"/>
    </xf>
    <xf numFmtId="0" fontId="27" fillId="0" borderId="2" xfId="0" quotePrefix="1" applyFont="1" applyBorder="1" applyAlignment="1">
      <alignment horizontal="center" vertical="center" wrapText="1"/>
    </xf>
    <xf numFmtId="0" fontId="47" fillId="12" borderId="340" xfId="0" quotePrefix="1" applyFont="1" applyFill="1" applyBorder="1" applyAlignment="1">
      <alignment horizontal="center" vertical="center" wrapText="1"/>
    </xf>
    <xf numFmtId="0" fontId="47" fillId="12" borderId="2" xfId="0" quotePrefix="1" applyFont="1" applyFill="1" applyBorder="1" applyAlignment="1">
      <alignment horizontal="center" vertical="center" wrapText="1"/>
    </xf>
    <xf numFmtId="0" fontId="27" fillId="0" borderId="0" xfId="0" quotePrefix="1" applyFont="1" applyAlignment="1">
      <alignment horizontal="center" vertical="center"/>
    </xf>
    <xf numFmtId="0" fontId="27" fillId="0" borderId="4" xfId="0" quotePrefix="1" applyFont="1" applyBorder="1" applyAlignment="1">
      <alignment horizontal="center" vertical="center"/>
    </xf>
    <xf numFmtId="0" fontId="27" fillId="0" borderId="2" xfId="0" quotePrefix="1" applyFont="1" applyBorder="1" applyAlignment="1">
      <alignment horizontal="center" vertical="center"/>
    </xf>
    <xf numFmtId="171" fontId="47" fillId="12" borderId="111" xfId="0" applyNumberFormat="1" applyFont="1" applyFill="1" applyBorder="1" applyAlignment="1">
      <alignment horizontal="center" vertical="center" wrapText="1"/>
    </xf>
    <xf numFmtId="171" fontId="47" fillId="12" borderId="84" xfId="0" applyNumberFormat="1" applyFont="1" applyFill="1" applyBorder="1" applyAlignment="1">
      <alignment horizontal="center" vertical="center" wrapText="1"/>
    </xf>
    <xf numFmtId="39" fontId="47" fillId="12" borderId="348" xfId="4" quotePrefix="1" applyNumberFormat="1" applyFont="1" applyFill="1" applyBorder="1" applyAlignment="1" applyProtection="1">
      <alignment horizontal="center" vertical="center" wrapText="1"/>
    </xf>
    <xf numFmtId="39" fontId="47" fillId="12" borderId="349" xfId="4" quotePrefix="1" applyNumberFormat="1" applyFont="1" applyFill="1" applyBorder="1" applyAlignment="1" applyProtection="1">
      <alignment horizontal="center" vertical="center" wrapText="1"/>
    </xf>
    <xf numFmtId="39" fontId="47" fillId="12" borderId="353" xfId="4" quotePrefix="1" applyNumberFormat="1" applyFont="1" applyFill="1" applyBorder="1" applyAlignment="1" applyProtection="1">
      <alignment horizontal="center" vertical="center" wrapText="1"/>
    </xf>
    <xf numFmtId="39" fontId="47" fillId="12" borderId="4" xfId="4" quotePrefix="1" applyNumberFormat="1" applyFont="1" applyFill="1" applyBorder="1" applyAlignment="1" applyProtection="1">
      <alignment horizontal="center" vertical="center" wrapText="1"/>
    </xf>
    <xf numFmtId="0" fontId="47" fillId="12" borderId="350" xfId="0" quotePrefix="1" applyFont="1" applyFill="1" applyBorder="1" applyAlignment="1">
      <alignment horizontal="center" vertical="center" wrapText="1"/>
    </xf>
    <xf numFmtId="0" fontId="47" fillId="12" borderId="349" xfId="0" quotePrefix="1" applyFont="1" applyFill="1" applyBorder="1" applyAlignment="1">
      <alignment horizontal="center" vertical="center" wrapText="1"/>
    </xf>
    <xf numFmtId="0" fontId="47" fillId="12" borderId="4" xfId="0" quotePrefix="1" applyFont="1" applyFill="1" applyBorder="1" applyAlignment="1">
      <alignment horizontal="center" vertical="center" wrapText="1"/>
    </xf>
    <xf numFmtId="39" fontId="47" fillId="12" borderId="350" xfId="4" applyNumberFormat="1" applyFont="1" applyFill="1" applyBorder="1" applyAlignment="1" applyProtection="1">
      <alignment horizontal="center" vertical="center" wrapText="1"/>
    </xf>
    <xf numFmtId="39" fontId="47" fillId="12" borderId="349" xfId="4" applyNumberFormat="1" applyFont="1" applyFill="1" applyBorder="1" applyAlignment="1" applyProtection="1">
      <alignment horizontal="center" vertical="center" wrapText="1"/>
    </xf>
    <xf numFmtId="39" fontId="47" fillId="12" borderId="340" xfId="4" applyNumberFormat="1" applyFont="1" applyFill="1" applyBorder="1" applyAlignment="1" applyProtection="1">
      <alignment horizontal="center" vertical="center" wrapText="1"/>
    </xf>
    <xf numFmtId="39" fontId="47" fillId="12" borderId="4" xfId="4" applyNumberFormat="1" applyFont="1" applyFill="1" applyBorder="1" applyAlignment="1" applyProtection="1">
      <alignment horizontal="center" vertical="center" wrapText="1"/>
    </xf>
    <xf numFmtId="0" fontId="47" fillId="12" borderId="0" xfId="0" quotePrefix="1" applyFont="1" applyFill="1" applyAlignment="1">
      <alignment horizontal="center" vertical="center" wrapText="1"/>
    </xf>
    <xf numFmtId="0" fontId="47" fillId="12" borderId="352" xfId="0" quotePrefix="1" applyFont="1" applyFill="1" applyBorder="1" applyAlignment="1">
      <alignment horizontal="center" vertical="center" wrapText="1"/>
    </xf>
    <xf numFmtId="39" fontId="47" fillId="12" borderId="352" xfId="4" applyNumberFormat="1" applyFont="1" applyFill="1" applyBorder="1" applyAlignment="1" applyProtection="1">
      <alignment horizontal="center" vertical="center" wrapText="1"/>
    </xf>
    <xf numFmtId="39" fontId="47" fillId="12" borderId="353" xfId="4" applyNumberFormat="1" applyFont="1" applyFill="1" applyBorder="1" applyAlignment="1" applyProtection="1">
      <alignment horizontal="center" vertical="center" wrapText="1"/>
    </xf>
    <xf numFmtId="39" fontId="47" fillId="12" borderId="2" xfId="4" applyNumberFormat="1" applyFont="1" applyFill="1" applyBorder="1" applyAlignment="1" applyProtection="1">
      <alignment horizontal="center" vertical="center" wrapText="1"/>
    </xf>
    <xf numFmtId="171" fontId="47" fillId="13" borderId="93" xfId="0" applyNumberFormat="1" applyFont="1" applyFill="1" applyBorder="1" applyAlignment="1">
      <alignment horizontal="center" vertical="center" wrapText="1"/>
    </xf>
    <xf numFmtId="171" fontId="47" fillId="13" borderId="86" xfId="0" applyNumberFormat="1" applyFont="1" applyFill="1" applyBorder="1" applyAlignment="1">
      <alignment horizontal="center" vertical="center" wrapText="1"/>
    </xf>
    <xf numFmtId="171" fontId="47" fillId="13" borderId="94" xfId="0" applyNumberFormat="1" applyFont="1" applyFill="1" applyBorder="1" applyAlignment="1">
      <alignment horizontal="center" vertical="center" wrapText="1"/>
    </xf>
    <xf numFmtId="171" fontId="47" fillId="13" borderId="65" xfId="0" applyNumberFormat="1" applyFont="1" applyFill="1" applyBorder="1" applyAlignment="1">
      <alignment horizontal="center" vertical="center" wrapText="1"/>
    </xf>
    <xf numFmtId="171" fontId="47" fillId="13" borderId="111" xfId="0" applyNumberFormat="1" applyFont="1" applyFill="1" applyBorder="1" applyAlignment="1">
      <alignment horizontal="center" vertical="center" wrapText="1"/>
    </xf>
    <xf numFmtId="171" fontId="47" fillId="13" borderId="84" xfId="0" applyNumberFormat="1" applyFont="1" applyFill="1" applyBorder="1" applyAlignment="1">
      <alignment horizontal="center" vertical="center" wrapText="1"/>
    </xf>
    <xf numFmtId="49" fontId="116" fillId="17" borderId="340" xfId="0" quotePrefix="1" applyNumberFormat="1" applyFont="1" applyFill="1" applyBorder="1" applyAlignment="1">
      <alignment horizontal="center" vertical="center"/>
    </xf>
    <xf numFmtId="49" fontId="116" fillId="17" borderId="0" xfId="0" quotePrefix="1" applyNumberFormat="1" applyFont="1" applyFill="1" applyAlignment="1">
      <alignment horizontal="center" vertical="center"/>
    </xf>
    <xf numFmtId="0" fontId="47" fillId="13" borderId="340" xfId="0" quotePrefix="1" applyFont="1" applyFill="1" applyBorder="1" applyAlignment="1">
      <alignment horizontal="center" vertical="center" wrapText="1"/>
    </xf>
    <xf numFmtId="0" fontId="47" fillId="13" borderId="2" xfId="0" quotePrefix="1" applyFont="1" applyFill="1" applyBorder="1" applyAlignment="1">
      <alignment horizontal="center" vertical="center" wrapText="1"/>
    </xf>
    <xf numFmtId="39" fontId="47" fillId="13" borderId="348" xfId="4" quotePrefix="1" applyNumberFormat="1" applyFont="1" applyFill="1" applyBorder="1" applyAlignment="1" applyProtection="1">
      <alignment horizontal="center" vertical="center" wrapText="1"/>
    </xf>
    <xf numFmtId="39" fontId="47" fillId="13" borderId="349" xfId="4" quotePrefix="1" applyNumberFormat="1" applyFont="1" applyFill="1" applyBorder="1" applyAlignment="1" applyProtection="1">
      <alignment horizontal="center" vertical="center" wrapText="1"/>
    </xf>
    <xf numFmtId="39" fontId="47" fillId="13" borderId="353" xfId="4" quotePrefix="1" applyNumberFormat="1" applyFont="1" applyFill="1" applyBorder="1" applyAlignment="1" applyProtection="1">
      <alignment horizontal="center" vertical="center" wrapText="1"/>
    </xf>
    <xf numFmtId="39" fontId="47" fillId="13" borderId="4" xfId="4" quotePrefix="1" applyNumberFormat="1" applyFont="1" applyFill="1" applyBorder="1" applyAlignment="1" applyProtection="1">
      <alignment horizontal="center" vertical="center" wrapText="1"/>
    </xf>
    <xf numFmtId="0" fontId="47" fillId="13" borderId="350" xfId="0" quotePrefix="1" applyFont="1" applyFill="1" applyBorder="1" applyAlignment="1">
      <alignment horizontal="center" vertical="center" wrapText="1"/>
    </xf>
    <xf numFmtId="0" fontId="47" fillId="13" borderId="349" xfId="0" quotePrefix="1" applyFont="1" applyFill="1" applyBorder="1" applyAlignment="1">
      <alignment horizontal="center" vertical="center" wrapText="1"/>
    </xf>
    <xf numFmtId="0" fontId="47" fillId="13" borderId="4" xfId="0" quotePrefix="1" applyFont="1" applyFill="1" applyBorder="1" applyAlignment="1">
      <alignment horizontal="center" vertical="center" wrapText="1"/>
    </xf>
    <xf numFmtId="39" fontId="47" fillId="13" borderId="350" xfId="4" applyNumberFormat="1" applyFont="1" applyFill="1" applyBorder="1" applyAlignment="1" applyProtection="1">
      <alignment horizontal="center" vertical="center" wrapText="1"/>
    </xf>
    <xf numFmtId="39" fontId="47" fillId="13" borderId="349" xfId="4" applyNumberFormat="1" applyFont="1" applyFill="1" applyBorder="1" applyAlignment="1" applyProtection="1">
      <alignment horizontal="center" vertical="center" wrapText="1"/>
    </xf>
    <xf numFmtId="39" fontId="47" fillId="13" borderId="340" xfId="4" applyNumberFormat="1" applyFont="1" applyFill="1" applyBorder="1" applyAlignment="1" applyProtection="1">
      <alignment horizontal="center" vertical="center" wrapText="1"/>
    </xf>
    <xf numFmtId="39" fontId="47" fillId="13" borderId="4" xfId="4" applyNumberFormat="1" applyFont="1" applyFill="1" applyBorder="1" applyAlignment="1" applyProtection="1">
      <alignment horizontal="center" vertical="center" wrapText="1"/>
    </xf>
    <xf numFmtId="0" fontId="47" fillId="13" borderId="0" xfId="0" quotePrefix="1" applyFont="1" applyFill="1" applyAlignment="1">
      <alignment horizontal="center" vertical="center" wrapText="1"/>
    </xf>
    <xf numFmtId="0" fontId="47" fillId="13" borderId="352" xfId="0" quotePrefix="1" applyFont="1" applyFill="1" applyBorder="1" applyAlignment="1">
      <alignment horizontal="center" vertical="center" wrapText="1"/>
    </xf>
    <xf numFmtId="0" fontId="47" fillId="13" borderId="348" xfId="0" quotePrefix="1" applyFont="1" applyFill="1" applyBorder="1" applyAlignment="1">
      <alignment horizontal="center" vertical="center" wrapText="1"/>
    </xf>
    <xf numFmtId="0" fontId="47" fillId="13" borderId="353" xfId="0" quotePrefix="1" applyFont="1" applyFill="1" applyBorder="1" applyAlignment="1">
      <alignment horizontal="center" vertical="center" wrapText="1"/>
    </xf>
    <xf numFmtId="49" fontId="116" fillId="16" borderId="336" xfId="0" quotePrefix="1" applyNumberFormat="1" applyFont="1" applyFill="1" applyBorder="1" applyAlignment="1">
      <alignment horizontal="center" vertical="center"/>
    </xf>
    <xf numFmtId="49" fontId="116" fillId="16" borderId="329" xfId="0" quotePrefix="1" applyNumberFormat="1" applyFont="1" applyFill="1" applyBorder="1" applyAlignment="1">
      <alignment horizontal="center" vertical="center"/>
    </xf>
    <xf numFmtId="49" fontId="116" fillId="16" borderId="335" xfId="0" quotePrefix="1" applyNumberFormat="1" applyFont="1" applyFill="1" applyBorder="1" applyAlignment="1">
      <alignment horizontal="center" vertical="center"/>
    </xf>
    <xf numFmtId="0" fontId="22" fillId="12" borderId="113" xfId="0" quotePrefix="1" applyFont="1" applyFill="1" applyBorder="1" applyAlignment="1">
      <alignment horizontal="right" vertical="center"/>
    </xf>
    <xf numFmtId="0" fontId="22" fillId="12" borderId="114" xfId="0" applyFont="1" applyFill="1" applyBorder="1" applyAlignment="1">
      <alignment horizontal="right" vertical="center"/>
    </xf>
    <xf numFmtId="0" fontId="103" fillId="0" borderId="0" xfId="0" quotePrefix="1" applyFont="1" applyAlignment="1">
      <alignment horizontal="center" vertical="center" wrapText="1"/>
    </xf>
    <xf numFmtId="0" fontId="22" fillId="12" borderId="152" xfId="0" applyFont="1" applyFill="1" applyBorder="1" applyAlignment="1">
      <alignment horizontal="center" vertical="center"/>
    </xf>
    <xf numFmtId="0" fontId="22" fillId="12" borderId="69" xfId="0" applyFont="1" applyFill="1" applyBorder="1" applyAlignment="1">
      <alignment horizontal="center" vertical="center"/>
    </xf>
    <xf numFmtId="0" fontId="22" fillId="12" borderId="153" xfId="0" applyFont="1" applyFill="1" applyBorder="1" applyAlignment="1">
      <alignment horizontal="center" vertical="center"/>
    </xf>
    <xf numFmtId="171" fontId="47" fillId="12" borderId="157" xfId="0" applyNumberFormat="1" applyFont="1" applyFill="1" applyBorder="1" applyAlignment="1">
      <alignment horizontal="center" vertical="center" wrapText="1"/>
    </xf>
    <xf numFmtId="171" fontId="47" fillId="12" borderId="154" xfId="0" applyNumberFormat="1" applyFont="1" applyFill="1" applyBorder="1" applyAlignment="1">
      <alignment horizontal="center" vertical="center" wrapText="1"/>
    </xf>
    <xf numFmtId="171" fontId="47" fillId="12" borderId="152" xfId="0" applyNumberFormat="1" applyFont="1" applyFill="1" applyBorder="1" applyAlignment="1">
      <alignment horizontal="center" vertical="center" wrapText="1"/>
    </xf>
    <xf numFmtId="171" fontId="47" fillId="12" borderId="153" xfId="0" applyNumberFormat="1" applyFont="1" applyFill="1" applyBorder="1" applyAlignment="1">
      <alignment horizontal="center" vertical="center" wrapText="1"/>
    </xf>
    <xf numFmtId="171" fontId="22" fillId="12" borderId="115" xfId="0" quotePrefix="1" applyNumberFormat="1" applyFont="1" applyFill="1" applyBorder="1" applyAlignment="1">
      <alignment horizontal="center" vertical="center" wrapText="1"/>
    </xf>
    <xf numFmtId="171" fontId="22" fillId="12" borderId="173" xfId="0" applyNumberFormat="1" applyFont="1" applyFill="1" applyBorder="1" applyAlignment="1">
      <alignment horizontal="center" vertical="center" wrapText="1"/>
    </xf>
    <xf numFmtId="0" fontId="22" fillId="12" borderId="0" xfId="0" quotePrefix="1" applyFont="1" applyFill="1" applyAlignment="1">
      <alignment horizontal="right" vertical="center"/>
    </xf>
    <xf numFmtId="0" fontId="22" fillId="12" borderId="32" xfId="0" applyFont="1" applyFill="1" applyBorder="1" applyAlignment="1">
      <alignment horizontal="right" vertical="center"/>
    </xf>
    <xf numFmtId="0" fontId="22" fillId="12" borderId="116" xfId="0" quotePrefix="1" applyFont="1" applyFill="1" applyBorder="1" applyAlignment="1">
      <alignment horizontal="right" vertical="center"/>
    </xf>
    <xf numFmtId="0" fontId="22" fillId="12" borderId="193" xfId="0" applyFont="1" applyFill="1" applyBorder="1" applyAlignment="1">
      <alignment horizontal="right" vertical="center"/>
    </xf>
    <xf numFmtId="49" fontId="116" fillId="17" borderId="336" xfId="0" quotePrefix="1" applyNumberFormat="1" applyFont="1" applyFill="1" applyBorder="1" applyAlignment="1">
      <alignment horizontal="center" vertical="center"/>
    </xf>
    <xf numFmtId="49" fontId="116" fillId="17" borderId="329" xfId="0" quotePrefix="1" applyNumberFormat="1" applyFont="1" applyFill="1" applyBorder="1" applyAlignment="1">
      <alignment horizontal="center" vertical="center"/>
    </xf>
    <xf numFmtId="49" fontId="116" fillId="17" borderId="335" xfId="0" quotePrefix="1" applyNumberFormat="1" applyFont="1" applyFill="1" applyBorder="1" applyAlignment="1">
      <alignment horizontal="center" vertical="center"/>
    </xf>
    <xf numFmtId="0" fontId="22" fillId="13" borderId="399" xfId="0" quotePrefix="1" applyFont="1" applyFill="1" applyBorder="1" applyAlignment="1">
      <alignment horizontal="right" vertical="center"/>
    </xf>
    <xf numFmtId="0" fontId="22" fillId="13" borderId="114" xfId="0" quotePrefix="1" applyFont="1" applyFill="1" applyBorder="1" applyAlignment="1">
      <alignment horizontal="right" vertical="center"/>
    </xf>
    <xf numFmtId="0" fontId="22" fillId="13" borderId="64" xfId="0" applyFont="1" applyFill="1" applyBorder="1" applyAlignment="1">
      <alignment horizontal="center" vertical="center"/>
    </xf>
    <xf numFmtId="0" fontId="22" fillId="13" borderId="152" xfId="0" applyFont="1" applyFill="1" applyBorder="1" applyAlignment="1">
      <alignment horizontal="center" vertical="center"/>
    </xf>
    <xf numFmtId="0" fontId="22" fillId="13" borderId="154" xfId="0" applyFont="1" applyFill="1" applyBorder="1" applyAlignment="1">
      <alignment horizontal="center" vertical="center"/>
    </xf>
    <xf numFmtId="0" fontId="22" fillId="13" borderId="153" xfId="0" applyFont="1" applyFill="1" applyBorder="1" applyAlignment="1">
      <alignment horizontal="center" vertical="center"/>
    </xf>
    <xf numFmtId="171" fontId="22" fillId="13" borderId="157" xfId="0" applyNumberFormat="1" applyFont="1" applyFill="1" applyBorder="1" applyAlignment="1">
      <alignment horizontal="center" vertical="center" wrapText="1"/>
    </xf>
    <xf numFmtId="171" fontId="22" fillId="13" borderId="154" xfId="0" applyNumberFormat="1" applyFont="1" applyFill="1" applyBorder="1" applyAlignment="1">
      <alignment horizontal="center" vertical="center" wrapText="1"/>
    </xf>
    <xf numFmtId="171" fontId="22" fillId="13" borderId="152" xfId="0" applyNumberFormat="1" applyFont="1" applyFill="1" applyBorder="1" applyAlignment="1">
      <alignment horizontal="center" vertical="center" wrapText="1"/>
    </xf>
    <xf numFmtId="171" fontId="22" fillId="13" borderId="153" xfId="0" applyNumberFormat="1" applyFont="1" applyFill="1" applyBorder="1" applyAlignment="1">
      <alignment horizontal="center" vertical="center" wrapText="1"/>
    </xf>
    <xf numFmtId="171" fontId="22" fillId="13" borderId="115" xfId="0" quotePrefix="1" applyNumberFormat="1" applyFont="1" applyFill="1" applyBorder="1" applyAlignment="1">
      <alignment horizontal="center" vertical="center" wrapText="1"/>
    </xf>
    <xf numFmtId="171" fontId="22" fillId="13" borderId="173" xfId="0" applyNumberFormat="1" applyFont="1" applyFill="1" applyBorder="1" applyAlignment="1">
      <alignment horizontal="center" vertical="center" wrapText="1"/>
    </xf>
    <xf numFmtId="0" fontId="22" fillId="13" borderId="0" xfId="0" quotePrefix="1" applyFont="1" applyFill="1" applyAlignment="1">
      <alignment horizontal="right" vertical="center"/>
    </xf>
    <xf numFmtId="0" fontId="22" fillId="13" borderId="32" xfId="0" applyFont="1" applyFill="1" applyBorder="1" applyAlignment="1">
      <alignment horizontal="right" vertical="center"/>
    </xf>
    <xf numFmtId="0" fontId="22" fillId="13" borderId="116" xfId="0" quotePrefix="1" applyFont="1" applyFill="1" applyBorder="1" applyAlignment="1">
      <alignment horizontal="right" vertical="center"/>
    </xf>
    <xf numFmtId="0" fontId="22" fillId="13" borderId="193" xfId="0" applyFont="1" applyFill="1" applyBorder="1" applyAlignment="1">
      <alignment horizontal="right" vertical="center"/>
    </xf>
    <xf numFmtId="171" fontId="47" fillId="12" borderId="94" xfId="0" quotePrefix="1" applyNumberFormat="1" applyFont="1" applyFill="1" applyBorder="1" applyAlignment="1">
      <alignment horizontal="center" vertical="center" wrapText="1"/>
    </xf>
    <xf numFmtId="171" fontId="47" fillId="12" borderId="111" xfId="0" quotePrefix="1" applyNumberFormat="1" applyFont="1" applyFill="1" applyBorder="1" applyAlignment="1">
      <alignment horizontal="center" vertical="center" wrapText="1"/>
    </xf>
    <xf numFmtId="39" fontId="47" fillId="12" borderId="352" xfId="4" quotePrefix="1" applyNumberFormat="1" applyFont="1" applyFill="1" applyBorder="1" applyAlignment="1" applyProtection="1">
      <alignment horizontal="center" vertical="center" wrapText="1"/>
    </xf>
    <xf numFmtId="0" fontId="47" fillId="12" borderId="348" xfId="0" quotePrefix="1" applyFont="1" applyFill="1" applyBorder="1" applyAlignment="1">
      <alignment horizontal="center" vertical="center" wrapText="1"/>
    </xf>
    <xf numFmtId="49" fontId="13" fillId="17" borderId="336" xfId="0" quotePrefix="1" applyNumberFormat="1" applyFont="1" applyFill="1" applyBorder="1" applyAlignment="1">
      <alignment horizontal="center" vertical="center"/>
    </xf>
    <xf numFmtId="49" fontId="13" fillId="17" borderId="329" xfId="0" quotePrefix="1" applyNumberFormat="1" applyFont="1" applyFill="1" applyBorder="1" applyAlignment="1">
      <alignment horizontal="center" vertical="center"/>
    </xf>
    <xf numFmtId="49" fontId="13" fillId="17" borderId="335" xfId="0" quotePrefix="1" applyNumberFormat="1" applyFont="1" applyFill="1" applyBorder="1" applyAlignment="1">
      <alignment horizontal="center" vertical="center"/>
    </xf>
    <xf numFmtId="171" fontId="22" fillId="13" borderId="93" xfId="0" applyNumberFormat="1" applyFont="1" applyFill="1" applyBorder="1" applyAlignment="1">
      <alignment horizontal="center" vertical="center" wrapText="1"/>
    </xf>
    <xf numFmtId="171" fontId="22" fillId="13" borderId="86" xfId="0" applyNumberFormat="1" applyFont="1" applyFill="1" applyBorder="1" applyAlignment="1">
      <alignment horizontal="center" vertical="center" wrapText="1"/>
    </xf>
    <xf numFmtId="171" fontId="22" fillId="13" borderId="94" xfId="0" quotePrefix="1" applyNumberFormat="1" applyFont="1" applyFill="1" applyBorder="1" applyAlignment="1">
      <alignment horizontal="center" vertical="center" wrapText="1"/>
    </xf>
    <xf numFmtId="171" fontId="22" fillId="13" borderId="65" xfId="0" applyNumberFormat="1" applyFont="1" applyFill="1" applyBorder="1" applyAlignment="1">
      <alignment horizontal="center" vertical="center" wrapText="1"/>
    </xf>
    <xf numFmtId="39" fontId="22" fillId="13" borderId="64" xfId="4" quotePrefix="1" applyNumberFormat="1" applyFont="1" applyFill="1" applyBorder="1" applyAlignment="1" applyProtection="1">
      <alignment horizontal="center" vertical="center" wrapText="1"/>
    </xf>
    <xf numFmtId="39" fontId="22" fillId="13" borderId="152" xfId="4" quotePrefix="1" applyNumberFormat="1" applyFont="1" applyFill="1" applyBorder="1" applyAlignment="1" applyProtection="1">
      <alignment horizontal="center" vertical="center" wrapText="1"/>
    </xf>
    <xf numFmtId="39" fontId="22" fillId="13" borderId="157" xfId="4" quotePrefix="1" applyNumberFormat="1" applyFont="1" applyFill="1" applyBorder="1" applyAlignment="1" applyProtection="1">
      <alignment horizontal="center" vertical="center" wrapText="1"/>
    </xf>
    <xf numFmtId="39" fontId="22" fillId="13" borderId="154" xfId="4" quotePrefix="1" applyNumberFormat="1" applyFont="1" applyFill="1" applyBorder="1" applyAlignment="1" applyProtection="1">
      <alignment horizontal="center" vertical="center" wrapText="1"/>
    </xf>
    <xf numFmtId="0" fontId="22" fillId="13" borderId="153" xfId="0" applyFont="1" applyFill="1" applyBorder="1" applyAlignment="1">
      <alignment horizontal="center" vertical="center" wrapText="1"/>
    </xf>
    <xf numFmtId="171" fontId="22" fillId="13" borderId="141" xfId="0" quotePrefix="1" applyNumberFormat="1" applyFont="1" applyFill="1" applyBorder="1" applyAlignment="1">
      <alignment horizontal="center" vertical="center" wrapText="1"/>
    </xf>
    <xf numFmtId="171" fontId="22" fillId="13" borderId="140" xfId="0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47" fillId="0" borderId="355" xfId="0" applyFont="1" applyBorder="1" applyAlignment="1">
      <alignment horizontal="center" vertical="center"/>
    </xf>
    <xf numFmtId="0" fontId="47" fillId="0" borderId="305" xfId="0" applyFont="1" applyBorder="1" applyAlignment="1">
      <alignment horizontal="center" vertical="center"/>
    </xf>
    <xf numFmtId="49" fontId="131" fillId="16" borderId="413" xfId="0" quotePrefix="1" applyNumberFormat="1" applyFont="1" applyFill="1" applyBorder="1" applyAlignment="1">
      <alignment horizontal="center" vertical="center"/>
    </xf>
    <xf numFmtId="49" fontId="131" fillId="16" borderId="414" xfId="0" quotePrefix="1" applyNumberFormat="1" applyFont="1" applyFill="1" applyBorder="1" applyAlignment="1">
      <alignment horizontal="center" vertical="center"/>
    </xf>
    <xf numFmtId="49" fontId="131" fillId="16" borderId="420" xfId="0" quotePrefix="1" applyNumberFormat="1" applyFont="1" applyFill="1" applyBorder="1" applyAlignment="1">
      <alignment horizontal="center" vertical="center"/>
    </xf>
    <xf numFmtId="0" fontId="22" fillId="13" borderId="64" xfId="0" applyFont="1" applyFill="1" applyBorder="1" applyAlignment="1">
      <alignment horizontal="center"/>
    </xf>
    <xf numFmtId="0" fontId="22" fillId="13" borderId="27" xfId="0" applyFont="1" applyFill="1" applyBorder="1" applyAlignment="1">
      <alignment horizontal="center"/>
    </xf>
    <xf numFmtId="0" fontId="22" fillId="13" borderId="4" xfId="0" applyFont="1" applyFill="1" applyBorder="1" applyAlignment="1">
      <alignment horizontal="center"/>
    </xf>
    <xf numFmtId="0" fontId="22" fillId="13" borderId="163" xfId="0" quotePrefix="1" applyFont="1" applyFill="1" applyBorder="1" applyAlignment="1">
      <alignment horizontal="center" vertical="center" wrapText="1"/>
    </xf>
    <xf numFmtId="0" fontId="22" fillId="13" borderId="99" xfId="0" applyFont="1" applyFill="1" applyBorder="1" applyAlignment="1">
      <alignment horizontal="center" vertical="center" wrapText="1"/>
    </xf>
    <xf numFmtId="0" fontId="22" fillId="13" borderId="100" xfId="0" applyFont="1" applyFill="1" applyBorder="1" applyAlignment="1">
      <alignment horizontal="center" vertical="center" wrapText="1"/>
    </xf>
    <xf numFmtId="0" fontId="22" fillId="13" borderId="152" xfId="0" quotePrefix="1" applyFont="1" applyFill="1" applyBorder="1" applyAlignment="1">
      <alignment horizontal="center"/>
    </xf>
    <xf numFmtId="0" fontId="22" fillId="13" borderId="152" xfId="0" applyFont="1" applyFill="1" applyBorder="1" applyAlignment="1">
      <alignment horizontal="center"/>
    </xf>
    <xf numFmtId="0" fontId="22" fillId="13" borderId="154" xfId="0" applyFont="1" applyFill="1" applyBorder="1" applyAlignment="1">
      <alignment horizontal="center"/>
    </xf>
    <xf numFmtId="0" fontId="22" fillId="13" borderId="0" xfId="0" quotePrefix="1" applyFont="1" applyFill="1" applyAlignment="1">
      <alignment horizontal="center"/>
    </xf>
    <xf numFmtId="0" fontId="22" fillId="13" borderId="0" xfId="0" applyFont="1" applyFill="1" applyAlignment="1">
      <alignment horizontal="center"/>
    </xf>
    <xf numFmtId="0" fontId="22" fillId="13" borderId="30" xfId="0" applyFont="1" applyFill="1" applyBorder="1" applyAlignment="1">
      <alignment horizontal="center" vertical="center" wrapText="1"/>
    </xf>
    <xf numFmtId="0" fontId="22" fillId="13" borderId="16" xfId="0" applyFont="1" applyFill="1" applyBorder="1" applyAlignment="1">
      <alignment horizontal="center" vertical="center" wrapText="1"/>
    </xf>
    <xf numFmtId="0" fontId="22" fillId="13" borderId="108" xfId="0" quotePrefix="1" applyFont="1" applyFill="1" applyBorder="1" applyAlignment="1">
      <alignment horizontal="center" vertical="center"/>
    </xf>
    <xf numFmtId="0" fontId="22" fillId="13" borderId="96" xfId="0" quotePrefix="1" applyFont="1" applyFill="1" applyBorder="1" applyAlignment="1">
      <alignment horizontal="center" vertical="center"/>
    </xf>
    <xf numFmtId="0" fontId="22" fillId="13" borderId="97" xfId="0" quotePrefix="1" applyFont="1" applyFill="1" applyBorder="1" applyAlignment="1">
      <alignment horizontal="center" vertical="center"/>
    </xf>
    <xf numFmtId="0" fontId="47" fillId="12" borderId="349" xfId="0" applyFont="1" applyFill="1" applyBorder="1" applyAlignment="1">
      <alignment horizontal="center" vertical="center" wrapText="1"/>
    </xf>
    <xf numFmtId="0" fontId="47" fillId="12" borderId="301" xfId="0" quotePrefix="1" applyFont="1" applyFill="1" applyBorder="1" applyAlignment="1">
      <alignment horizontal="center" vertical="center" wrapText="1"/>
    </xf>
    <xf numFmtId="0" fontId="47" fillId="12" borderId="352" xfId="0" applyFont="1" applyFill="1" applyBorder="1" applyAlignment="1">
      <alignment horizontal="center" vertical="center" wrapText="1"/>
    </xf>
    <xf numFmtId="171" fontId="47" fillId="0" borderId="354" xfId="0" quotePrefix="1" applyNumberFormat="1" applyFont="1" applyBorder="1" applyAlignment="1">
      <alignment horizontal="center" vertical="center" wrapText="1"/>
    </xf>
    <xf numFmtId="171" fontId="47" fillId="0" borderId="307" xfId="0" applyNumberFormat="1" applyFont="1" applyBorder="1" applyAlignment="1">
      <alignment horizontal="center" vertical="center" wrapText="1"/>
    </xf>
    <xf numFmtId="39" fontId="47" fillId="12" borderId="301" xfId="4" quotePrefix="1" applyNumberFormat="1" applyFont="1" applyFill="1" applyBorder="1" applyAlignment="1" applyProtection="1">
      <alignment horizontal="center" vertical="center" wrapText="1"/>
    </xf>
    <xf numFmtId="39" fontId="47" fillId="12" borderId="350" xfId="4" quotePrefix="1" applyNumberFormat="1" applyFont="1" applyFill="1" applyBorder="1" applyAlignment="1" applyProtection="1">
      <alignment horizontal="center" vertical="center" wrapText="1"/>
    </xf>
    <xf numFmtId="171" fontId="47" fillId="12" borderId="141" xfId="0" applyNumberFormat="1" applyFont="1" applyFill="1" applyBorder="1" applyAlignment="1">
      <alignment horizontal="center" vertical="center" wrapText="1"/>
    </xf>
    <xf numFmtId="171" fontId="47" fillId="12" borderId="140" xfId="0" applyNumberFormat="1" applyFont="1" applyFill="1" applyBorder="1" applyAlignment="1">
      <alignment horizontal="center" vertical="center" wrapText="1"/>
    </xf>
    <xf numFmtId="171" fontId="47" fillId="12" borderId="93" xfId="0" quotePrefix="1" applyNumberFormat="1" applyFont="1" applyFill="1" applyBorder="1" applyAlignment="1">
      <alignment horizontal="center" vertical="center" wrapText="1"/>
    </xf>
    <xf numFmtId="171" fontId="47" fillId="0" borderId="94" xfId="0" quotePrefix="1" applyNumberFormat="1" applyFont="1" applyBorder="1" applyAlignment="1">
      <alignment horizontal="center" vertical="center" wrapText="1"/>
    </xf>
    <xf numFmtId="171" fontId="47" fillId="0" borderId="65" xfId="0" applyNumberFormat="1" applyFont="1" applyBorder="1" applyAlignment="1">
      <alignment horizontal="center" vertical="center" wrapText="1"/>
    </xf>
    <xf numFmtId="39" fontId="47" fillId="0" borderId="301" xfId="4" quotePrefix="1" applyNumberFormat="1" applyFont="1" applyFill="1" applyBorder="1" applyAlignment="1" applyProtection="1">
      <alignment horizontal="center" vertical="center" wrapText="1"/>
    </xf>
    <xf numFmtId="39" fontId="47" fillId="0" borderId="349" xfId="4" applyNumberFormat="1" applyFont="1" applyFill="1" applyBorder="1" applyAlignment="1" applyProtection="1">
      <alignment horizontal="center" vertical="center" wrapText="1"/>
    </xf>
    <xf numFmtId="39" fontId="47" fillId="0" borderId="350" xfId="4" quotePrefix="1" applyNumberFormat="1" applyFont="1" applyFill="1" applyBorder="1" applyAlignment="1" applyProtection="1">
      <alignment horizontal="center" vertical="center" wrapText="1"/>
    </xf>
    <xf numFmtId="39" fontId="47" fillId="0" borderId="349" xfId="4" quotePrefix="1" applyNumberFormat="1" applyFont="1" applyFill="1" applyBorder="1" applyAlignment="1" applyProtection="1">
      <alignment horizontal="center" vertical="center" wrapText="1"/>
    </xf>
    <xf numFmtId="0" fontId="47" fillId="0" borderId="350" xfId="0" quotePrefix="1" applyFont="1" applyBorder="1" applyAlignment="1">
      <alignment horizontal="center" vertical="center" wrapText="1"/>
    </xf>
    <xf numFmtId="0" fontId="47" fillId="0" borderId="349" xfId="0" applyFont="1" applyBorder="1" applyAlignment="1">
      <alignment horizontal="center" vertical="center" wrapText="1"/>
    </xf>
    <xf numFmtId="171" fontId="47" fillId="0" borderId="111" xfId="0" applyNumberFormat="1" applyFont="1" applyBorder="1" applyAlignment="1">
      <alignment horizontal="center" vertical="center" wrapText="1"/>
    </xf>
    <xf numFmtId="171" fontId="47" fillId="0" borderId="84" xfId="0" applyNumberFormat="1" applyFont="1" applyBorder="1" applyAlignment="1">
      <alignment horizontal="center" vertical="center" wrapText="1"/>
    </xf>
    <xf numFmtId="171" fontId="47" fillId="0" borderId="93" xfId="0" applyNumberFormat="1" applyFont="1" applyBorder="1" applyAlignment="1">
      <alignment horizontal="center" vertical="center" wrapText="1"/>
    </xf>
    <xf numFmtId="171" fontId="47" fillId="0" borderId="86" xfId="0" applyNumberFormat="1" applyFont="1" applyBorder="1" applyAlignment="1">
      <alignment horizontal="center" vertical="center" wrapText="1"/>
    </xf>
    <xf numFmtId="171" fontId="47" fillId="0" borderId="127" xfId="0" quotePrefix="1" applyNumberFormat="1" applyFont="1" applyBorder="1" applyAlignment="1">
      <alignment horizontal="center" vertical="center" wrapText="1"/>
    </xf>
    <xf numFmtId="171" fontId="47" fillId="0" borderId="88" xfId="0" applyNumberFormat="1" applyFont="1" applyBorder="1" applyAlignment="1">
      <alignment horizontal="center" vertical="center" wrapText="1"/>
    </xf>
    <xf numFmtId="0" fontId="47" fillId="0" borderId="352" xfId="0" quotePrefix="1" applyFont="1" applyBorder="1" applyAlignment="1">
      <alignment horizontal="center" vertical="center" wrapText="1"/>
    </xf>
    <xf numFmtId="0" fontId="27" fillId="0" borderId="157" xfId="0" quotePrefix="1" applyFont="1" applyBorder="1" applyAlignment="1">
      <alignment horizontal="center" vertical="center" wrapText="1"/>
    </xf>
    <xf numFmtId="0" fontId="30" fillId="0" borderId="27" xfId="0" applyFont="1" applyBorder="1" applyAlignment="1">
      <alignment horizontal="left" vertical="center"/>
    </xf>
    <xf numFmtId="0" fontId="30" fillId="0" borderId="4" xfId="0" applyFont="1" applyBorder="1" applyAlignment="1">
      <alignment horizontal="left" vertical="center"/>
    </xf>
    <xf numFmtId="0" fontId="30" fillId="0" borderId="80" xfId="0" quotePrefix="1" applyFont="1" applyBorder="1" applyAlignment="1">
      <alignment horizontal="left" vertical="center" wrapText="1"/>
    </xf>
    <xf numFmtId="0" fontId="30" fillId="0" borderId="29" xfId="0" quotePrefix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7" fillId="0" borderId="102" xfId="2" applyFont="1" applyBorder="1" applyAlignment="1">
      <alignment horizontal="center"/>
    </xf>
    <xf numFmtId="0" fontId="27" fillId="0" borderId="26" xfId="2" applyFont="1" applyBorder="1" applyAlignment="1">
      <alignment horizontal="center"/>
    </xf>
    <xf numFmtId="0" fontId="27" fillId="0" borderId="103" xfId="2" applyFont="1" applyBorder="1" applyAlignment="1">
      <alignment horizontal="center"/>
    </xf>
    <xf numFmtId="0" fontId="27" fillId="0" borderId="102" xfId="2" quotePrefix="1" applyFont="1" applyBorder="1" applyAlignment="1">
      <alignment horizontal="center"/>
    </xf>
    <xf numFmtId="0" fontId="27" fillId="0" borderId="64" xfId="0" applyFont="1" applyBorder="1" applyAlignment="1">
      <alignment horizontal="center" vertical="center" wrapText="1"/>
    </xf>
    <xf numFmtId="0" fontId="27" fillId="0" borderId="152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63" xfId="0" quotePrefix="1" applyFont="1" applyBorder="1" applyAlignment="1">
      <alignment horizontal="center" vertical="center" wrapText="1"/>
    </xf>
    <xf numFmtId="0" fontId="28" fillId="0" borderId="9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7" fillId="0" borderId="64" xfId="0" quotePrefix="1" applyFont="1" applyBorder="1" applyAlignment="1">
      <alignment horizontal="center" vertical="center" wrapText="1"/>
    </xf>
    <xf numFmtId="0" fontId="27" fillId="0" borderId="95" xfId="0" quotePrefix="1" applyFont="1" applyBorder="1" applyAlignment="1">
      <alignment horizontal="center" vertical="center" wrapText="1"/>
    </xf>
    <xf numFmtId="0" fontId="27" fillId="0" borderId="27" xfId="0" quotePrefix="1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/>
    </xf>
    <xf numFmtId="0" fontId="27" fillId="0" borderId="16" xfId="0" applyFont="1" applyBorder="1" applyAlignment="1">
      <alignment horizontal="center"/>
    </xf>
    <xf numFmtId="0" fontId="30" fillId="0" borderId="117" xfId="0" applyFont="1" applyBorder="1" applyAlignment="1">
      <alignment horizontal="left" vertical="center" wrapText="1"/>
    </xf>
    <xf numFmtId="0" fontId="30" fillId="0" borderId="118" xfId="0" applyFont="1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80" xfId="0" applyBorder="1" applyAlignment="1">
      <alignment horizontal="left" vertical="center" wrapText="1"/>
    </xf>
    <xf numFmtId="0" fontId="0" fillId="0" borderId="168" xfId="0" applyBorder="1" applyAlignment="1">
      <alignment horizontal="left" vertical="center" wrapText="1"/>
    </xf>
    <xf numFmtId="0" fontId="27" fillId="0" borderId="10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10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/>
    </xf>
    <xf numFmtId="0" fontId="27" fillId="0" borderId="81" xfId="0" applyFont="1" applyBorder="1" applyAlignment="1">
      <alignment horizontal="center"/>
    </xf>
    <xf numFmtId="0" fontId="27" fillId="0" borderId="27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7" fillId="0" borderId="107" xfId="0" quotePrefix="1" applyFont="1" applyBorder="1" applyAlignment="1">
      <alignment horizontal="center" vertical="top" wrapText="1"/>
    </xf>
    <xf numFmtId="0" fontId="27" fillId="0" borderId="81" xfId="0" quotePrefix="1" applyFont="1" applyBorder="1" applyAlignment="1">
      <alignment horizontal="center" vertical="top" wrapText="1"/>
    </xf>
    <xf numFmtId="0" fontId="27" fillId="0" borderId="6" xfId="0" quotePrefix="1" applyFont="1" applyBorder="1" applyAlignment="1">
      <alignment horizontal="center" vertical="top" wrapText="1"/>
    </xf>
    <xf numFmtId="0" fontId="27" fillId="0" borderId="4" xfId="0" quotePrefix="1" applyFont="1" applyBorder="1" applyAlignment="1">
      <alignment horizontal="center" vertical="top" wrapText="1"/>
    </xf>
    <xf numFmtId="0" fontId="27" fillId="0" borderId="95" xfId="0" quotePrefix="1" applyFont="1" applyBorder="1" applyAlignment="1">
      <alignment horizontal="center" vertical="top" wrapText="1"/>
    </xf>
    <xf numFmtId="0" fontId="27" fillId="0" borderId="2" xfId="0" quotePrefix="1" applyFont="1" applyBorder="1" applyAlignment="1">
      <alignment horizontal="center" vertical="top" wrapText="1"/>
    </xf>
    <xf numFmtId="0" fontId="27" fillId="0" borderId="102" xfId="0" quotePrefix="1" applyFont="1" applyBorder="1" applyAlignment="1">
      <alignment horizontal="center" vertical="center"/>
    </xf>
    <xf numFmtId="0" fontId="27" fillId="0" borderId="107" xfId="0" quotePrefix="1" applyFont="1" applyBorder="1" applyAlignment="1">
      <alignment horizontal="center" vertical="center" wrapText="1"/>
    </xf>
    <xf numFmtId="0" fontId="28" fillId="0" borderId="81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30" fillId="0" borderId="117" xfId="0" applyFont="1" applyBorder="1" applyAlignment="1">
      <alignment horizontal="left" vertical="center"/>
    </xf>
    <xf numFmtId="0" fontId="30" fillId="0" borderId="118" xfId="0" applyFont="1" applyBorder="1" applyAlignment="1">
      <alignment horizontal="left" vertical="center"/>
    </xf>
    <xf numFmtId="0" fontId="30" fillId="0" borderId="80" xfId="0" quotePrefix="1" applyFont="1" applyBorder="1" applyAlignment="1">
      <alignment horizontal="left" vertical="center"/>
    </xf>
    <xf numFmtId="0" fontId="30" fillId="0" borderId="29" xfId="0" applyFont="1" applyBorder="1" applyAlignment="1">
      <alignment horizontal="left" vertical="center"/>
    </xf>
    <xf numFmtId="0" fontId="27" fillId="0" borderId="102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103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left" vertical="center"/>
    </xf>
    <xf numFmtId="0" fontId="26" fillId="0" borderId="124" xfId="0" applyFont="1" applyBorder="1" applyAlignment="1">
      <alignment horizontal="center" vertical="center" wrapText="1"/>
    </xf>
    <xf numFmtId="0" fontId="26" fillId="0" borderId="121" xfId="0" applyFont="1" applyBorder="1" applyAlignment="1">
      <alignment horizontal="center" vertical="center" wrapText="1"/>
    </xf>
    <xf numFmtId="0" fontId="28" fillId="0" borderId="154" xfId="0" applyFont="1" applyBorder="1" applyAlignment="1">
      <alignment horizontal="center" vertical="center" wrapText="1"/>
    </xf>
    <xf numFmtId="0" fontId="28" fillId="0" borderId="153" xfId="0" applyFont="1" applyBorder="1" applyAlignment="1">
      <alignment horizontal="center" vertical="center" wrapText="1"/>
    </xf>
    <xf numFmtId="0" fontId="30" fillId="0" borderId="168" xfId="0" applyFont="1" applyBorder="1" applyAlignment="1">
      <alignment horizontal="left" vertical="center"/>
    </xf>
    <xf numFmtId="0" fontId="27" fillId="0" borderId="81" xfId="0" applyFont="1" applyBorder="1" applyAlignment="1">
      <alignment horizontal="center" vertical="center" wrapText="1"/>
    </xf>
    <xf numFmtId="0" fontId="30" fillId="0" borderId="117" xfId="0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0" fillId="0" borderId="80" xfId="0" applyFont="1" applyBorder="1" applyAlignment="1">
      <alignment horizontal="center" vertical="center"/>
    </xf>
    <xf numFmtId="0" fontId="47" fillId="12" borderId="383" xfId="0" quotePrefix="1" applyFont="1" applyFill="1" applyBorder="1" applyAlignment="1">
      <alignment horizontal="center" vertical="center" wrapText="1"/>
    </xf>
    <xf numFmtId="0" fontId="47" fillId="12" borderId="373" xfId="0" quotePrefix="1" applyFont="1" applyFill="1" applyBorder="1" applyAlignment="1">
      <alignment horizontal="center" vertical="center" wrapText="1"/>
    </xf>
    <xf numFmtId="0" fontId="47" fillId="12" borderId="384" xfId="0" quotePrefix="1" applyFont="1" applyFill="1" applyBorder="1" applyAlignment="1">
      <alignment horizontal="center" vertical="center" wrapText="1"/>
    </xf>
    <xf numFmtId="0" fontId="47" fillId="12" borderId="374" xfId="0" quotePrefix="1" applyFont="1" applyFill="1" applyBorder="1" applyAlignment="1">
      <alignment horizontal="center" vertical="center" wrapText="1"/>
    </xf>
    <xf numFmtId="0" fontId="22" fillId="12" borderId="372" xfId="0" quotePrefix="1" applyFont="1" applyFill="1" applyBorder="1" applyAlignment="1">
      <alignment horizontal="center" vertical="center" wrapText="1"/>
    </xf>
    <xf numFmtId="0" fontId="22" fillId="12" borderId="373" xfId="0" quotePrefix="1" applyFont="1" applyFill="1" applyBorder="1" applyAlignment="1">
      <alignment horizontal="center" vertical="center" wrapText="1"/>
    </xf>
    <xf numFmtId="0" fontId="22" fillId="12" borderId="374" xfId="0" quotePrefix="1" applyFont="1" applyFill="1" applyBorder="1" applyAlignment="1">
      <alignment horizontal="center" vertical="center" wrapText="1"/>
    </xf>
    <xf numFmtId="0" fontId="22" fillId="12" borderId="356" xfId="0" quotePrefix="1" applyFont="1" applyFill="1" applyBorder="1" applyAlignment="1">
      <alignment horizontal="center" vertical="center"/>
    </xf>
    <xf numFmtId="0" fontId="22" fillId="12" borderId="357" xfId="0" applyFont="1" applyFill="1" applyBorder="1" applyAlignment="1">
      <alignment horizontal="center" vertical="center"/>
    </xf>
    <xf numFmtId="0" fontId="22" fillId="12" borderId="358" xfId="0" applyFont="1" applyFill="1" applyBorder="1" applyAlignment="1">
      <alignment horizontal="center" vertical="center"/>
    </xf>
    <xf numFmtId="0" fontId="47" fillId="12" borderId="372" xfId="0" quotePrefix="1" applyFont="1" applyFill="1" applyBorder="1" applyAlignment="1">
      <alignment horizontal="center" vertical="center" wrapText="1"/>
    </xf>
    <xf numFmtId="49" fontId="116" fillId="16" borderId="397" xfId="0" quotePrefix="1" applyNumberFormat="1" applyFont="1" applyFill="1" applyBorder="1" applyAlignment="1">
      <alignment horizontal="center" vertical="center"/>
    </xf>
    <xf numFmtId="0" fontId="102" fillId="0" borderId="389" xfId="0" applyFont="1" applyBorder="1" applyAlignment="1">
      <alignment horizontal="left" vertical="center"/>
    </xf>
    <xf numFmtId="0" fontId="102" fillId="0" borderId="390" xfId="0" applyFont="1" applyBorder="1" applyAlignment="1">
      <alignment horizontal="left" vertical="center"/>
    </xf>
    <xf numFmtId="0" fontId="22" fillId="6" borderId="0" xfId="0" applyFont="1" applyFill="1" applyAlignment="1">
      <alignment horizontal="center" vertical="center"/>
    </xf>
    <xf numFmtId="0" fontId="22" fillId="6" borderId="374" xfId="0" applyFont="1" applyFill="1" applyBorder="1" applyAlignment="1">
      <alignment horizontal="center" vertical="center"/>
    </xf>
    <xf numFmtId="0" fontId="22" fillId="6" borderId="381" xfId="0" applyFont="1" applyFill="1" applyBorder="1" applyAlignment="1">
      <alignment horizontal="center" vertical="center"/>
    </xf>
    <xf numFmtId="0" fontId="22" fillId="6" borderId="382" xfId="0" applyFont="1" applyFill="1" applyBorder="1" applyAlignment="1">
      <alignment horizontal="center" vertical="center"/>
    </xf>
    <xf numFmtId="0" fontId="22" fillId="12" borderId="383" xfId="0" quotePrefix="1" applyFont="1" applyFill="1" applyBorder="1" applyAlignment="1">
      <alignment horizontal="center" vertical="center" wrapText="1"/>
    </xf>
    <xf numFmtId="0" fontId="22" fillId="12" borderId="384" xfId="0" quotePrefix="1" applyFont="1" applyFill="1" applyBorder="1" applyAlignment="1">
      <alignment horizontal="center" vertical="center" wrapText="1"/>
    </xf>
    <xf numFmtId="0" fontId="102" fillId="0" borderId="384" xfId="0" applyFont="1" applyBorder="1" applyAlignment="1">
      <alignment horizontal="left" vertical="center"/>
    </xf>
    <xf numFmtId="0" fontId="22" fillId="12" borderId="348" xfId="0" quotePrefix="1" applyFont="1" applyFill="1" applyBorder="1" applyAlignment="1">
      <alignment horizontal="center"/>
    </xf>
    <xf numFmtId="0" fontId="22" fillId="12" borderId="351" xfId="0" applyFont="1" applyFill="1" applyBorder="1" applyAlignment="1">
      <alignment horizontal="center"/>
    </xf>
    <xf numFmtId="0" fontId="22" fillId="12" borderId="349" xfId="0" applyFont="1" applyFill="1" applyBorder="1" applyAlignment="1">
      <alignment horizontal="center"/>
    </xf>
    <xf numFmtId="0" fontId="22" fillId="12" borderId="2" xfId="0" applyFont="1" applyFill="1" applyBorder="1" applyAlignment="1">
      <alignment horizontal="center"/>
    </xf>
    <xf numFmtId="0" fontId="22" fillId="12" borderId="350" xfId="0" quotePrefix="1" applyFont="1" applyFill="1" applyBorder="1" applyAlignment="1">
      <alignment horizontal="center"/>
    </xf>
    <xf numFmtId="0" fontId="22" fillId="12" borderId="351" xfId="0" quotePrefix="1" applyFont="1" applyFill="1" applyBorder="1" applyAlignment="1">
      <alignment horizontal="center"/>
    </xf>
    <xf numFmtId="0" fontId="22" fillId="12" borderId="352" xfId="0" quotePrefix="1" applyFont="1" applyFill="1" applyBorder="1" applyAlignment="1">
      <alignment horizontal="center"/>
    </xf>
    <xf numFmtId="49" fontId="116" fillId="16" borderId="370" xfId="0" quotePrefix="1" applyNumberFormat="1" applyFont="1" applyFill="1" applyBorder="1" applyAlignment="1">
      <alignment horizontal="center" vertical="center"/>
    </xf>
    <xf numFmtId="49" fontId="116" fillId="16" borderId="371" xfId="0" quotePrefix="1" applyNumberFormat="1" applyFont="1" applyFill="1" applyBorder="1" applyAlignment="1">
      <alignment horizontal="center" vertical="center"/>
    </xf>
    <xf numFmtId="49" fontId="116" fillId="16" borderId="415" xfId="0" quotePrefix="1" applyNumberFormat="1" applyFont="1" applyFill="1" applyBorder="1" applyAlignment="1">
      <alignment horizontal="center" vertical="center"/>
    </xf>
    <xf numFmtId="0" fontId="22" fillId="12" borderId="110" xfId="0" applyFont="1" applyFill="1" applyBorder="1" applyAlignment="1">
      <alignment horizontal="center" vertical="center"/>
    </xf>
    <xf numFmtId="0" fontId="22" fillId="12" borderId="340" xfId="0" applyFont="1" applyFill="1" applyBorder="1" applyAlignment="1">
      <alignment horizontal="center" vertical="center"/>
    </xf>
    <xf numFmtId="0" fontId="22" fillId="12" borderId="357" xfId="0" quotePrefix="1" applyFont="1" applyFill="1" applyBorder="1" applyAlignment="1">
      <alignment horizontal="center" vertical="center"/>
    </xf>
    <xf numFmtId="0" fontId="22" fillId="12" borderId="358" xfId="0" quotePrefix="1" applyFont="1" applyFill="1" applyBorder="1" applyAlignment="1">
      <alignment horizontal="center" vertical="center"/>
    </xf>
    <xf numFmtId="0" fontId="22" fillId="12" borderId="349" xfId="0" quotePrefix="1" applyFont="1" applyFill="1" applyBorder="1" applyAlignment="1">
      <alignment horizontal="center"/>
    </xf>
    <xf numFmtId="0" fontId="107" fillId="12" borderId="413" xfId="0" applyFont="1" applyFill="1" applyBorder="1" applyAlignment="1">
      <alignment horizontal="center" vertical="center"/>
    </xf>
    <xf numFmtId="0" fontId="107" fillId="12" borderId="414" xfId="0" applyFont="1" applyFill="1" applyBorder="1" applyAlignment="1">
      <alignment horizontal="center" vertical="center"/>
    </xf>
    <xf numFmtId="0" fontId="107" fillId="12" borderId="420" xfId="0" applyFont="1" applyFill="1" applyBorder="1" applyAlignment="1">
      <alignment horizontal="center" vertical="center"/>
    </xf>
    <xf numFmtId="0" fontId="22" fillId="12" borderId="417" xfId="0" quotePrefix="1" applyFont="1" applyFill="1" applyBorder="1" applyAlignment="1">
      <alignment horizontal="center" vertical="center"/>
    </xf>
    <xf numFmtId="0" fontId="22" fillId="12" borderId="418" xfId="0" applyFont="1" applyFill="1" applyBorder="1" applyAlignment="1">
      <alignment horizontal="center" vertical="center"/>
    </xf>
    <xf numFmtId="0" fontId="22" fillId="12" borderId="419" xfId="0" applyFont="1" applyFill="1" applyBorder="1" applyAlignment="1">
      <alignment horizontal="center" vertical="center"/>
    </xf>
    <xf numFmtId="0" fontId="102" fillId="0" borderId="423" xfId="0" quotePrefix="1" applyFont="1" applyBorder="1" applyAlignment="1">
      <alignment horizontal="center" vertical="center" wrapText="1"/>
    </xf>
    <xf numFmtId="0" fontId="102" fillId="0" borderId="422" xfId="0" quotePrefix="1" applyFont="1" applyBorder="1" applyAlignment="1">
      <alignment horizontal="center" vertical="center" wrapText="1"/>
    </xf>
    <xf numFmtId="0" fontId="102" fillId="0" borderId="424" xfId="0" quotePrefix="1" applyFont="1" applyBorder="1" applyAlignment="1">
      <alignment horizontal="center" vertical="center" wrapText="1"/>
    </xf>
    <xf numFmtId="0" fontId="47" fillId="18" borderId="300" xfId="0" applyFont="1" applyFill="1" applyBorder="1" applyAlignment="1">
      <alignment horizontal="center" vertical="center" wrapText="1"/>
    </xf>
    <xf numFmtId="0" fontId="47" fillId="18" borderId="195" xfId="0" applyFont="1" applyFill="1" applyBorder="1" applyAlignment="1">
      <alignment horizontal="center" vertical="center" wrapText="1"/>
    </xf>
    <xf numFmtId="0" fontId="47" fillId="18" borderId="296" xfId="0" applyFont="1" applyFill="1" applyBorder="1" applyAlignment="1">
      <alignment horizontal="center" vertical="center" wrapText="1"/>
    </xf>
    <xf numFmtId="0" fontId="47" fillId="18" borderId="4" xfId="0" applyFont="1" applyFill="1" applyBorder="1" applyAlignment="1">
      <alignment horizontal="center" vertical="center" wrapText="1"/>
    </xf>
    <xf numFmtId="0" fontId="47" fillId="18" borderId="30" xfId="0" applyFont="1" applyFill="1" applyBorder="1" applyAlignment="1">
      <alignment horizontal="center" vertical="center" wrapText="1"/>
    </xf>
    <xf numFmtId="0" fontId="47" fillId="18" borderId="16" xfId="0" applyFont="1" applyFill="1" applyBorder="1" applyAlignment="1">
      <alignment horizontal="center" vertical="center" wrapText="1"/>
    </xf>
    <xf numFmtId="164" fontId="47" fillId="18" borderId="280" xfId="0" quotePrefix="1" applyNumberFormat="1" applyFont="1" applyFill="1" applyBorder="1" applyAlignment="1">
      <alignment horizontal="center" vertical="center" wrapText="1"/>
    </xf>
    <xf numFmtId="164" fontId="47" fillId="18" borderId="198" xfId="0" quotePrefix="1" applyNumberFormat="1" applyFont="1" applyFill="1" applyBorder="1" applyAlignment="1">
      <alignment horizontal="center" vertical="center" wrapText="1"/>
    </xf>
    <xf numFmtId="0" fontId="47" fillId="7" borderId="311" xfId="0" applyFont="1" applyFill="1" applyBorder="1" applyAlignment="1">
      <alignment horizontal="center" vertical="center"/>
    </xf>
    <xf numFmtId="0" fontId="47" fillId="7" borderId="312" xfId="0" applyFont="1" applyFill="1" applyBorder="1" applyAlignment="1">
      <alignment horizontal="center" vertical="center"/>
    </xf>
    <xf numFmtId="0" fontId="47" fillId="7" borderId="303" xfId="0" applyFont="1" applyFill="1" applyBorder="1" applyAlignment="1">
      <alignment horizontal="center" vertical="center"/>
    </xf>
    <xf numFmtId="0" fontId="47" fillId="7" borderId="307" xfId="0" applyFont="1" applyFill="1" applyBorder="1" applyAlignment="1">
      <alignment horizontal="center" vertical="center"/>
    </xf>
    <xf numFmtId="0" fontId="47" fillId="18" borderId="172" xfId="0" applyFont="1" applyFill="1" applyBorder="1" applyAlignment="1">
      <alignment horizontal="center" vertical="center" wrapText="1"/>
    </xf>
    <xf numFmtId="0" fontId="47" fillId="18" borderId="32" xfId="0" applyFont="1" applyFill="1" applyBorder="1" applyAlignment="1">
      <alignment horizontal="center" vertical="center" wrapText="1"/>
    </xf>
    <xf numFmtId="164" fontId="47" fillId="18" borderId="323" xfId="0" quotePrefix="1" applyNumberFormat="1" applyFont="1" applyFill="1" applyBorder="1" applyAlignment="1">
      <alignment horizontal="center" vertical="center" wrapText="1"/>
    </xf>
    <xf numFmtId="164" fontId="47" fillId="18" borderId="324" xfId="0" quotePrefix="1" applyNumberFormat="1" applyFont="1" applyFill="1" applyBorder="1" applyAlignment="1">
      <alignment horizontal="center" vertical="center" wrapText="1"/>
    </xf>
    <xf numFmtId="0" fontId="47" fillId="18" borderId="280" xfId="0" quotePrefix="1" applyFont="1" applyFill="1" applyBorder="1" applyAlignment="1">
      <alignment horizontal="center" vertical="center" wrapText="1"/>
    </xf>
    <xf numFmtId="0" fontId="47" fillId="18" borderId="198" xfId="0" quotePrefix="1" applyFont="1" applyFill="1" applyBorder="1" applyAlignment="1">
      <alignment horizontal="center" vertical="center" wrapText="1"/>
    </xf>
    <xf numFmtId="164" fontId="47" fillId="18" borderId="301" xfId="0" quotePrefix="1" applyNumberFormat="1" applyFont="1" applyFill="1" applyBorder="1" applyAlignment="1">
      <alignment horizontal="center" vertical="center" wrapText="1"/>
    </xf>
    <xf numFmtId="0" fontId="47" fillId="18" borderId="289" xfId="2" quotePrefix="1" applyFont="1" applyFill="1" applyBorder="1" applyAlignment="1">
      <alignment horizontal="center" vertical="center"/>
    </xf>
    <xf numFmtId="0" fontId="47" fillId="18" borderId="290" xfId="2" applyFont="1" applyFill="1" applyBorder="1" applyAlignment="1">
      <alignment horizontal="center" vertical="center"/>
    </xf>
    <xf numFmtId="0" fontId="47" fillId="18" borderId="291" xfId="2" applyFont="1" applyFill="1" applyBorder="1" applyAlignment="1">
      <alignment horizontal="center" vertical="center"/>
    </xf>
    <xf numFmtId="0" fontId="47" fillId="18" borderId="64" xfId="0" applyFont="1" applyFill="1" applyBorder="1" applyAlignment="1">
      <alignment horizontal="center" vertical="center" wrapText="1"/>
    </xf>
    <xf numFmtId="0" fontId="47" fillId="18" borderId="154" xfId="0" applyFont="1" applyFill="1" applyBorder="1" applyAlignment="1">
      <alignment horizontal="center" vertical="center" wrapText="1"/>
    </xf>
    <xf numFmtId="0" fontId="47" fillId="18" borderId="27" xfId="0" applyFont="1" applyFill="1" applyBorder="1" applyAlignment="1">
      <alignment horizontal="center" vertical="center" wrapText="1"/>
    </xf>
    <xf numFmtId="0" fontId="47" fillId="18" borderId="157" xfId="0" quotePrefix="1" applyFont="1" applyFill="1" applyBorder="1" applyAlignment="1">
      <alignment horizontal="center" vertical="center" wrapText="1"/>
    </xf>
    <xf numFmtId="0" fontId="47" fillId="18" borderId="154" xfId="0" quotePrefix="1" applyFont="1" applyFill="1" applyBorder="1" applyAlignment="1">
      <alignment horizontal="center" vertical="center" wrapText="1"/>
    </xf>
    <xf numFmtId="0" fontId="47" fillId="18" borderId="6" xfId="0" quotePrefix="1" applyFont="1" applyFill="1" applyBorder="1" applyAlignment="1">
      <alignment horizontal="center" vertical="center" wrapText="1"/>
    </xf>
    <xf numFmtId="0" fontId="47" fillId="18" borderId="4" xfId="0" quotePrefix="1" applyFont="1" applyFill="1" applyBorder="1" applyAlignment="1">
      <alignment horizontal="center" vertical="center" wrapText="1"/>
    </xf>
    <xf numFmtId="0" fontId="47" fillId="18" borderId="153" xfId="0" quotePrefix="1" applyFont="1" applyFill="1" applyBorder="1" applyAlignment="1">
      <alignment horizontal="center" vertical="center" wrapText="1"/>
    </xf>
    <xf numFmtId="0" fontId="47" fillId="18" borderId="2" xfId="0" quotePrefix="1" applyFont="1" applyFill="1" applyBorder="1" applyAlignment="1">
      <alignment horizontal="center" vertical="center" wrapText="1"/>
    </xf>
    <xf numFmtId="0" fontId="50" fillId="18" borderId="27" xfId="0" applyFont="1" applyFill="1" applyBorder="1" applyAlignment="1">
      <alignment horizontal="center" vertical="center" wrapText="1"/>
    </xf>
    <xf numFmtId="0" fontId="50" fillId="18" borderId="4" xfId="0" applyFont="1" applyFill="1" applyBorder="1" applyAlignment="1">
      <alignment horizontal="center" vertical="center" wrapText="1"/>
    </xf>
    <xf numFmtId="0" fontId="50" fillId="18" borderId="30" xfId="0" quotePrefix="1" applyFont="1" applyFill="1" applyBorder="1" applyAlignment="1">
      <alignment horizontal="center" vertical="center" wrapText="1"/>
    </xf>
    <xf numFmtId="0" fontId="50" fillId="18" borderId="16" xfId="0" applyFont="1" applyFill="1" applyBorder="1" applyAlignment="1">
      <alignment horizontal="center" vertical="center" wrapText="1"/>
    </xf>
    <xf numFmtId="0" fontId="50" fillId="0" borderId="27" xfId="0" quotePrefix="1" applyFont="1" applyBorder="1" applyAlignment="1">
      <alignment horizontal="right" vertical="center" indent="2"/>
    </xf>
    <xf numFmtId="0" fontId="50" fillId="0" borderId="4" xfId="0" applyFont="1" applyBorder="1" applyAlignment="1">
      <alignment horizontal="right" vertical="center" indent="2"/>
    </xf>
    <xf numFmtId="0" fontId="50" fillId="0" borderId="80" xfId="0" quotePrefix="1" applyFont="1" applyBorder="1" applyAlignment="1">
      <alignment horizontal="right" vertical="center" wrapText="1" indent="2"/>
    </xf>
    <xf numFmtId="0" fontId="50" fillId="0" borderId="182" xfId="0" quotePrefix="1" applyFont="1" applyBorder="1" applyAlignment="1">
      <alignment horizontal="right" vertical="center" wrapText="1" indent="2"/>
    </xf>
    <xf numFmtId="0" fontId="50" fillId="0" borderId="0" xfId="0" applyFont="1" applyAlignment="1">
      <alignment horizontal="left" vertical="center"/>
    </xf>
    <xf numFmtId="0" fontId="47" fillId="18" borderId="102" xfId="0" applyFont="1" applyFill="1" applyBorder="1" applyAlignment="1">
      <alignment horizontal="center" vertical="center"/>
    </xf>
    <xf numFmtId="0" fontId="47" fillId="18" borderId="26" xfId="0" applyFont="1" applyFill="1" applyBorder="1" applyAlignment="1">
      <alignment horizontal="center" vertical="center"/>
    </xf>
    <xf numFmtId="0" fontId="47" fillId="18" borderId="103" xfId="0" applyFont="1" applyFill="1" applyBorder="1" applyAlignment="1">
      <alignment horizontal="center" vertical="center"/>
    </xf>
    <xf numFmtId="49" fontId="125" fillId="20" borderId="102" xfId="0" quotePrefix="1" applyNumberFormat="1" applyFont="1" applyFill="1" applyBorder="1" applyAlignment="1">
      <alignment horizontal="center" vertical="center" wrapText="1"/>
    </xf>
    <xf numFmtId="49" fontId="125" fillId="20" borderId="26" xfId="0" quotePrefix="1" applyNumberFormat="1" applyFont="1" applyFill="1" applyBorder="1" applyAlignment="1">
      <alignment horizontal="center" vertical="center" wrapText="1"/>
    </xf>
    <xf numFmtId="49" fontId="125" fillId="20" borderId="103" xfId="0" quotePrefix="1" applyNumberFormat="1" applyFont="1" applyFill="1" applyBorder="1" applyAlignment="1">
      <alignment horizontal="center" vertical="center" wrapText="1"/>
    </xf>
    <xf numFmtId="0" fontId="47" fillId="18" borderId="102" xfId="0" quotePrefix="1" applyFont="1" applyFill="1" applyBorder="1" applyAlignment="1">
      <alignment horizontal="center" vertical="center" wrapText="1"/>
    </xf>
    <xf numFmtId="0" fontId="47" fillId="18" borderId="26" xfId="0" quotePrefix="1" applyFont="1" applyFill="1" applyBorder="1" applyAlignment="1">
      <alignment horizontal="center" vertical="center"/>
    </xf>
    <xf numFmtId="0" fontId="47" fillId="18" borderId="103" xfId="0" quotePrefix="1" applyFont="1" applyFill="1" applyBorder="1" applyAlignment="1">
      <alignment horizontal="center" vertical="center"/>
    </xf>
    <xf numFmtId="0" fontId="47" fillId="18" borderId="152" xfId="0" quotePrefix="1" applyFont="1" applyFill="1" applyBorder="1" applyAlignment="1">
      <alignment horizontal="center" vertical="center" wrapText="1"/>
    </xf>
    <xf numFmtId="0" fontId="47" fillId="18" borderId="0" xfId="0" quotePrefix="1" applyFont="1" applyFill="1" applyAlignment="1">
      <alignment horizontal="center" vertical="center" wrapText="1"/>
    </xf>
    <xf numFmtId="0" fontId="47" fillId="18" borderId="30" xfId="0" applyFont="1" applyFill="1" applyBorder="1" applyAlignment="1">
      <alignment horizontal="center"/>
    </xf>
    <xf numFmtId="0" fontId="47" fillId="18" borderId="16" xfId="0" applyFont="1" applyFill="1" applyBorder="1" applyAlignment="1">
      <alignment horizontal="center"/>
    </xf>
    <xf numFmtId="0" fontId="50" fillId="0" borderId="117" xfId="0" applyFont="1" applyBorder="1" applyAlignment="1">
      <alignment horizontal="left" vertical="top" wrapText="1"/>
    </xf>
    <xf numFmtId="0" fontId="50" fillId="0" borderId="118" xfId="0" applyFont="1" applyBorder="1" applyAlignment="1">
      <alignment horizontal="left" vertical="top" wrapText="1"/>
    </xf>
    <xf numFmtId="0" fontId="50" fillId="0" borderId="27" xfId="0" applyFont="1" applyBorder="1" applyAlignment="1">
      <alignment horizontal="left" vertical="top" wrapText="1"/>
    </xf>
    <xf numFmtId="0" fontId="50" fillId="0" borderId="4" xfId="0" applyFont="1" applyBorder="1" applyAlignment="1">
      <alignment horizontal="left" vertical="top" wrapText="1"/>
    </xf>
    <xf numFmtId="0" fontId="50" fillId="0" borderId="80" xfId="0" applyFont="1" applyBorder="1" applyAlignment="1">
      <alignment horizontal="left" vertical="top" wrapText="1"/>
    </xf>
    <xf numFmtId="0" fontId="50" fillId="0" borderId="182" xfId="0" applyFont="1" applyBorder="1" applyAlignment="1">
      <alignment horizontal="left" vertical="top" wrapText="1"/>
    </xf>
    <xf numFmtId="0" fontId="47" fillId="18" borderId="107" xfId="0" quotePrefix="1" applyFont="1" applyFill="1" applyBorder="1" applyAlignment="1">
      <alignment horizontal="center" vertical="center" wrapText="1"/>
    </xf>
    <xf numFmtId="0" fontId="47" fillId="18" borderId="95" xfId="0" quotePrefix="1" applyFont="1" applyFill="1" applyBorder="1" applyAlignment="1">
      <alignment horizontal="center" vertical="center" wrapText="1"/>
    </xf>
    <xf numFmtId="0" fontId="50" fillId="0" borderId="80" xfId="0" quotePrefix="1" applyFont="1" applyBorder="1" applyAlignment="1">
      <alignment horizontal="center" vertical="center" wrapText="1"/>
    </xf>
    <xf numFmtId="0" fontId="50" fillId="0" borderId="29" xfId="0" quotePrefix="1" applyFont="1" applyBorder="1" applyAlignment="1">
      <alignment horizontal="center" vertical="center" wrapText="1"/>
    </xf>
    <xf numFmtId="0" fontId="50" fillId="0" borderId="27" xfId="0" quotePrefix="1" applyFont="1" applyBorder="1" applyAlignment="1">
      <alignment horizontal="center" vertical="center"/>
    </xf>
    <xf numFmtId="0" fontId="50" fillId="0" borderId="4" xfId="0" applyFont="1" applyBorder="1" applyAlignment="1">
      <alignment horizontal="center" vertical="center"/>
    </xf>
    <xf numFmtId="0" fontId="47" fillId="18" borderId="102" xfId="0" applyFont="1" applyFill="1" applyBorder="1" applyAlignment="1">
      <alignment horizontal="center" vertical="center" wrapText="1"/>
    </xf>
    <xf numFmtId="0" fontId="47" fillId="18" borderId="26" xfId="0" applyFont="1" applyFill="1" applyBorder="1" applyAlignment="1">
      <alignment horizontal="center" vertical="center" wrapText="1"/>
    </xf>
    <xf numFmtId="0" fontId="47" fillId="18" borderId="103" xfId="0" applyFont="1" applyFill="1" applyBorder="1" applyAlignment="1">
      <alignment horizontal="center" vertical="center" wrapText="1"/>
    </xf>
    <xf numFmtId="0" fontId="50" fillId="0" borderId="117" xfId="0" applyFont="1" applyBorder="1" applyAlignment="1">
      <alignment horizontal="left" vertical="center"/>
    </xf>
    <xf numFmtId="0" fontId="50" fillId="0" borderId="118" xfId="0" applyFont="1" applyBorder="1" applyAlignment="1">
      <alignment horizontal="left" vertical="center"/>
    </xf>
    <xf numFmtId="0" fontId="50" fillId="0" borderId="27" xfId="0" applyFont="1" applyBorder="1" applyAlignment="1">
      <alignment horizontal="left" vertical="center"/>
    </xf>
    <xf numFmtId="0" fontId="50" fillId="0" borderId="4" xfId="0" applyFont="1" applyBorder="1" applyAlignment="1">
      <alignment horizontal="left" vertical="center"/>
    </xf>
    <xf numFmtId="0" fontId="50" fillId="0" borderId="80" xfId="0" applyFont="1" applyBorder="1" applyAlignment="1">
      <alignment horizontal="left" vertical="center"/>
    </xf>
    <xf numFmtId="0" fontId="50" fillId="0" borderId="29" xfId="0" applyFont="1" applyBorder="1" applyAlignment="1">
      <alignment horizontal="left" vertical="center"/>
    </xf>
    <xf numFmtId="0" fontId="50" fillId="18" borderId="95" xfId="0" applyFont="1" applyFill="1" applyBorder="1" applyAlignment="1">
      <alignment horizontal="center" vertical="center" wrapText="1"/>
    </xf>
    <xf numFmtId="0" fontId="50" fillId="18" borderId="6" xfId="0" applyFont="1" applyFill="1" applyBorder="1" applyAlignment="1">
      <alignment horizontal="center" vertical="center" wrapText="1"/>
    </xf>
    <xf numFmtId="0" fontId="50" fillId="18" borderId="2" xfId="0" applyFont="1" applyFill="1" applyBorder="1" applyAlignment="1">
      <alignment horizontal="center" vertical="center" wrapText="1"/>
    </xf>
    <xf numFmtId="0" fontId="47" fillId="18" borderId="195" xfId="0" quotePrefix="1" applyFont="1" applyFill="1" applyBorder="1" applyAlignment="1">
      <alignment horizontal="center" vertical="center" wrapText="1"/>
    </xf>
    <xf numFmtId="0" fontId="47" fillId="18" borderId="301" xfId="0" quotePrefix="1" applyFont="1" applyFill="1" applyBorder="1" applyAlignment="1">
      <alignment horizontal="center" vertical="center" wrapText="1"/>
    </xf>
    <xf numFmtId="0" fontId="50" fillId="18" borderId="198" xfId="0" applyFont="1" applyFill="1" applyBorder="1" applyAlignment="1">
      <alignment horizontal="center" vertical="center" wrapText="1"/>
    </xf>
    <xf numFmtId="0" fontId="50" fillId="18" borderId="0" xfId="0" applyFont="1" applyFill="1" applyAlignment="1">
      <alignment horizontal="center" vertical="center" wrapText="1"/>
    </xf>
    <xf numFmtId="0" fontId="50" fillId="18" borderId="195" xfId="0" applyFont="1" applyFill="1" applyBorder="1" applyAlignment="1">
      <alignment horizontal="center" vertical="center" wrapText="1"/>
    </xf>
    <xf numFmtId="0" fontId="50" fillId="0" borderId="293" xfId="0" applyFont="1" applyBorder="1" applyAlignment="1">
      <alignment horizontal="center" vertical="center"/>
    </xf>
    <xf numFmtId="0" fontId="50" fillId="0" borderId="296" xfId="0" applyFont="1" applyBorder="1" applyAlignment="1">
      <alignment horizontal="center" vertical="center"/>
    </xf>
    <xf numFmtId="0" fontId="50" fillId="0" borderId="303" xfId="0" applyFont="1" applyBorder="1" applyAlignment="1">
      <alignment horizontal="center" vertical="center"/>
    </xf>
    <xf numFmtId="0" fontId="47" fillId="0" borderId="124" xfId="0" applyFont="1" applyBorder="1" applyAlignment="1">
      <alignment horizontal="center" vertical="center" wrapText="1"/>
    </xf>
    <xf numFmtId="0" fontId="47" fillId="0" borderId="121" xfId="0" applyFont="1" applyBorder="1" applyAlignment="1">
      <alignment horizontal="center" vertical="center" wrapText="1"/>
    </xf>
    <xf numFmtId="0" fontId="50" fillId="0" borderId="293" xfId="0" applyFont="1" applyBorder="1" applyAlignment="1">
      <alignment horizontal="left" vertical="center"/>
    </xf>
    <xf numFmtId="0" fontId="50" fillId="0" borderId="306" xfId="0" applyFont="1" applyBorder="1" applyAlignment="1">
      <alignment horizontal="left" vertical="center"/>
    </xf>
    <xf numFmtId="0" fontId="50" fillId="0" borderId="303" xfId="0" quotePrefix="1" applyFont="1" applyBorder="1" applyAlignment="1">
      <alignment horizontal="left" vertical="center"/>
    </xf>
    <xf numFmtId="0" fontId="50" fillId="0" borderId="307" xfId="0" applyFont="1" applyBorder="1" applyAlignment="1">
      <alignment horizontal="left" vertical="center"/>
    </xf>
    <xf numFmtId="0" fontId="50" fillId="0" borderId="303" xfId="0" applyFont="1" applyBorder="1" applyAlignment="1">
      <alignment horizontal="left" vertical="center"/>
    </xf>
    <xf numFmtId="0" fontId="50" fillId="0" borderId="296" xfId="0" applyFont="1" applyBorder="1" applyAlignment="1">
      <alignment horizontal="left" vertical="center"/>
    </xf>
    <xf numFmtId="0" fontId="47" fillId="0" borderId="102" xfId="2" applyFont="1" applyBorder="1" applyAlignment="1">
      <alignment horizontal="center" vertical="center"/>
    </xf>
    <xf numFmtId="0" fontId="47" fillId="0" borderId="26" xfId="2" applyFont="1" applyBorder="1" applyAlignment="1">
      <alignment horizontal="center" vertical="center"/>
    </xf>
    <xf numFmtId="0" fontId="47" fillId="0" borderId="103" xfId="2" applyFont="1" applyBorder="1" applyAlignment="1">
      <alignment horizontal="center" vertical="center"/>
    </xf>
    <xf numFmtId="0" fontId="47" fillId="0" borderId="102" xfId="2" quotePrefix="1" applyFont="1" applyBorder="1" applyAlignment="1">
      <alignment horizontal="center" vertical="center"/>
    </xf>
    <xf numFmtId="0" fontId="47" fillId="19" borderId="64" xfId="0" quotePrefix="1" applyFont="1" applyFill="1" applyBorder="1" applyAlignment="1">
      <alignment horizontal="center" vertical="center" wrapText="1"/>
    </xf>
    <xf numFmtId="0" fontId="47" fillId="19" borderId="95" xfId="0" quotePrefix="1" applyFont="1" applyFill="1" applyBorder="1" applyAlignment="1">
      <alignment horizontal="center" vertical="center" wrapText="1"/>
    </xf>
    <xf numFmtId="0" fontId="47" fillId="19" borderId="27" xfId="0" quotePrefix="1" applyFont="1" applyFill="1" applyBorder="1" applyAlignment="1">
      <alignment horizontal="center" vertical="center" wrapText="1"/>
    </xf>
    <xf numFmtId="0" fontId="47" fillId="19" borderId="2" xfId="0" quotePrefix="1" applyFont="1" applyFill="1" applyBorder="1" applyAlignment="1">
      <alignment horizontal="center" vertical="center" wrapText="1"/>
    </xf>
    <xf numFmtId="0" fontId="50" fillId="0" borderId="117" xfId="0" applyFont="1" applyBorder="1" applyAlignment="1">
      <alignment horizontal="left" vertical="center" wrapText="1"/>
    </xf>
    <xf numFmtId="0" fontId="50" fillId="0" borderId="118" xfId="0" applyFont="1" applyBorder="1" applyAlignment="1">
      <alignment horizontal="left" vertical="center" wrapText="1"/>
    </xf>
    <xf numFmtId="0" fontId="50" fillId="0" borderId="27" xfId="0" applyFont="1" applyBorder="1" applyAlignment="1">
      <alignment horizontal="left" vertical="center" wrapText="1"/>
    </xf>
    <xf numFmtId="0" fontId="50" fillId="0" borderId="4" xfId="0" applyFont="1" applyBorder="1" applyAlignment="1">
      <alignment horizontal="left" vertical="center" wrapText="1"/>
    </xf>
    <xf numFmtId="0" fontId="50" fillId="0" borderId="80" xfId="0" applyFont="1" applyBorder="1" applyAlignment="1">
      <alignment horizontal="left" vertical="center" wrapText="1"/>
    </xf>
    <xf numFmtId="0" fontId="50" fillId="0" borderId="168" xfId="0" applyFont="1" applyBorder="1" applyAlignment="1">
      <alignment horizontal="left" vertical="center" wrapText="1"/>
    </xf>
    <xf numFmtId="0" fontId="50" fillId="0" borderId="430" xfId="0" applyFont="1" applyBorder="1" applyAlignment="1">
      <alignment horizontal="left" vertical="center" wrapText="1"/>
    </xf>
    <xf numFmtId="0" fontId="50" fillId="0" borderId="431" xfId="0" applyFont="1" applyBorder="1" applyAlignment="1">
      <alignment horizontal="left" vertical="center" wrapText="1"/>
    </xf>
    <xf numFmtId="0" fontId="50" fillId="0" borderId="353" xfId="0" applyFont="1" applyBorder="1" applyAlignment="1">
      <alignment horizontal="left" vertical="center" wrapText="1"/>
    </xf>
    <xf numFmtId="0" fontId="50" fillId="0" borderId="417" xfId="0" applyFont="1" applyBorder="1" applyAlignment="1">
      <alignment horizontal="left" vertical="center" wrapText="1"/>
    </xf>
    <xf numFmtId="0" fontId="50" fillId="0" borderId="432" xfId="0" applyFont="1" applyBorder="1" applyAlignment="1">
      <alignment horizontal="left" vertical="center" wrapText="1"/>
    </xf>
    <xf numFmtId="0" fontId="47" fillId="18" borderId="81" xfId="0" applyFont="1" applyFill="1" applyBorder="1" applyAlignment="1">
      <alignment horizontal="center" vertical="center" wrapText="1"/>
    </xf>
    <xf numFmtId="0" fontId="47" fillId="19" borderId="30" xfId="0" applyFont="1" applyFill="1" applyBorder="1" applyAlignment="1">
      <alignment horizontal="center"/>
    </xf>
    <xf numFmtId="0" fontId="47" fillId="19" borderId="16" xfId="0" applyFont="1" applyFill="1" applyBorder="1" applyAlignment="1">
      <alignment horizontal="center"/>
    </xf>
    <xf numFmtId="0" fontId="47" fillId="18" borderId="81" xfId="0" quotePrefix="1" applyFont="1" applyFill="1" applyBorder="1" applyAlignment="1">
      <alignment horizontal="center" vertical="center" wrapText="1"/>
    </xf>
    <xf numFmtId="0" fontId="47" fillId="19" borderId="63" xfId="0" quotePrefix="1" applyFont="1" applyFill="1" applyBorder="1" applyAlignment="1">
      <alignment horizontal="center" vertical="center" wrapText="1"/>
    </xf>
    <xf numFmtId="0" fontId="50" fillId="19" borderId="95" xfId="0" applyFont="1" applyFill="1" applyBorder="1" applyAlignment="1">
      <alignment horizontal="center" vertical="center" wrapText="1"/>
    </xf>
    <xf numFmtId="0" fontId="50" fillId="19" borderId="0" xfId="0" applyFont="1" applyFill="1" applyAlignment="1">
      <alignment horizontal="center" vertical="center" wrapText="1"/>
    </xf>
    <xf numFmtId="0" fontId="50" fillId="19" borderId="2" xfId="0" applyFont="1" applyFill="1" applyBorder="1" applyAlignment="1">
      <alignment horizontal="center" vertical="center" wrapText="1"/>
    </xf>
    <xf numFmtId="0" fontId="47" fillId="18" borderId="64" xfId="0" quotePrefix="1" applyFont="1" applyFill="1" applyBorder="1" applyAlignment="1">
      <alignment horizontal="center" vertical="center" wrapText="1"/>
    </xf>
    <xf numFmtId="0" fontId="47" fillId="18" borderId="197" xfId="0" quotePrefix="1" applyFont="1" applyFill="1" applyBorder="1" applyAlignment="1">
      <alignment horizontal="center" vertical="center" wrapText="1"/>
    </xf>
    <xf numFmtId="0" fontId="47" fillId="18" borderId="80" xfId="0" quotePrefix="1" applyFont="1" applyFill="1" applyBorder="1" applyAlignment="1">
      <alignment horizontal="center" vertical="center" wrapText="1"/>
    </xf>
    <xf numFmtId="0" fontId="47" fillId="18" borderId="186" xfId="0" quotePrefix="1" applyFont="1" applyFill="1" applyBorder="1" applyAlignment="1">
      <alignment horizontal="center" vertical="center" wrapText="1"/>
    </xf>
    <xf numFmtId="0" fontId="47" fillId="18" borderId="185" xfId="0" quotePrefix="1" applyFont="1" applyFill="1" applyBorder="1" applyAlignment="1">
      <alignment horizontal="center" vertical="center" wrapText="1"/>
    </xf>
    <xf numFmtId="0" fontId="47" fillId="19" borderId="64" xfId="0" quotePrefix="1" applyFont="1" applyFill="1" applyBorder="1" applyAlignment="1">
      <alignment horizontal="center" vertical="center"/>
    </xf>
    <xf numFmtId="0" fontId="47" fillId="19" borderId="197" xfId="0" quotePrefix="1" applyFont="1" applyFill="1" applyBorder="1" applyAlignment="1">
      <alignment horizontal="center" vertical="center"/>
    </xf>
    <xf numFmtId="0" fontId="47" fillId="19" borderId="198" xfId="0" quotePrefix="1" applyFont="1" applyFill="1" applyBorder="1" applyAlignment="1">
      <alignment horizontal="center" vertical="center"/>
    </xf>
    <xf numFmtId="0" fontId="47" fillId="19" borderId="80" xfId="0" quotePrefix="1" applyFont="1" applyFill="1" applyBorder="1" applyAlignment="1">
      <alignment horizontal="center" vertical="center"/>
    </xf>
    <xf numFmtId="0" fontId="47" fillId="19" borderId="186" xfId="0" quotePrefix="1" applyFont="1" applyFill="1" applyBorder="1" applyAlignment="1">
      <alignment horizontal="center" vertical="center"/>
    </xf>
    <xf numFmtId="0" fontId="47" fillId="19" borderId="185" xfId="0" quotePrefix="1" applyFont="1" applyFill="1" applyBorder="1" applyAlignment="1">
      <alignment horizontal="center" vertical="center"/>
    </xf>
    <xf numFmtId="0" fontId="47" fillId="18" borderId="289" xfId="0" applyFont="1" applyFill="1" applyBorder="1" applyAlignment="1">
      <alignment horizontal="center" vertical="center" wrapText="1"/>
    </xf>
    <xf numFmtId="0" fontId="47" fillId="18" borderId="290" xfId="0" applyFont="1" applyFill="1" applyBorder="1" applyAlignment="1">
      <alignment horizontal="center" vertical="center" wrapText="1"/>
    </xf>
    <xf numFmtId="0" fontId="47" fillId="18" borderId="291" xfId="0" applyFont="1" applyFill="1" applyBorder="1" applyAlignment="1">
      <alignment horizontal="center" vertical="center" wrapText="1"/>
    </xf>
    <xf numFmtId="49" fontId="46" fillId="3" borderId="102" xfId="0" quotePrefix="1" applyNumberFormat="1" applyFont="1" applyFill="1" applyBorder="1" applyAlignment="1">
      <alignment horizontal="center" vertical="center" wrapText="1"/>
    </xf>
    <xf numFmtId="49" fontId="46" fillId="3" borderId="26" xfId="0" quotePrefix="1" applyNumberFormat="1" applyFont="1" applyFill="1" applyBorder="1" applyAlignment="1">
      <alignment horizontal="center" vertical="center" wrapText="1"/>
    </xf>
    <xf numFmtId="49" fontId="46" fillId="3" borderId="103" xfId="0" quotePrefix="1" applyNumberFormat="1" applyFont="1" applyFill="1" applyBorder="1" applyAlignment="1">
      <alignment horizontal="center" vertical="center" wrapText="1"/>
    </xf>
    <xf numFmtId="0" fontId="47" fillId="15" borderId="102" xfId="2" applyFont="1" applyFill="1" applyBorder="1" applyAlignment="1">
      <alignment horizontal="center" vertical="center"/>
    </xf>
    <xf numFmtId="0" fontId="47" fillId="15" borderId="26" xfId="2" applyFont="1" applyFill="1" applyBorder="1" applyAlignment="1">
      <alignment horizontal="center" vertical="center"/>
    </xf>
    <xf numFmtId="0" fontId="47" fillId="15" borderId="103" xfId="2" applyFont="1" applyFill="1" applyBorder="1" applyAlignment="1">
      <alignment horizontal="center" vertical="center"/>
    </xf>
    <xf numFmtId="0" fontId="47" fillId="15" borderId="102" xfId="2" quotePrefix="1" applyFont="1" applyFill="1" applyBorder="1" applyAlignment="1">
      <alignment horizontal="center" vertical="center"/>
    </xf>
    <xf numFmtId="0" fontId="47" fillId="15" borderId="64" xfId="0" applyFont="1" applyFill="1" applyBorder="1" applyAlignment="1">
      <alignment horizontal="center" vertical="center" wrapText="1"/>
    </xf>
    <xf numFmtId="0" fontId="47" fillId="15" borderId="152" xfId="0" applyFont="1" applyFill="1" applyBorder="1" applyAlignment="1">
      <alignment horizontal="center" vertical="center" wrapText="1"/>
    </xf>
    <xf numFmtId="0" fontId="47" fillId="15" borderId="27" xfId="0" applyFont="1" applyFill="1" applyBorder="1" applyAlignment="1">
      <alignment horizontal="center" vertical="center" wrapText="1"/>
    </xf>
    <xf numFmtId="0" fontId="47" fillId="15" borderId="0" xfId="0" applyFont="1" applyFill="1" applyAlignment="1">
      <alignment horizontal="center" vertical="center" wrapText="1"/>
    </xf>
    <xf numFmtId="164" fontId="47" fillId="15" borderId="174" xfId="0" quotePrefix="1" applyNumberFormat="1" applyFont="1" applyFill="1" applyBorder="1" applyAlignment="1">
      <alignment horizontal="center" vertical="center" wrapText="1"/>
    </xf>
    <xf numFmtId="164" fontId="47" fillId="15" borderId="25" xfId="0" quotePrefix="1" applyNumberFormat="1" applyFont="1" applyFill="1" applyBorder="1" applyAlignment="1">
      <alignment horizontal="center" vertical="center" wrapText="1"/>
    </xf>
    <xf numFmtId="0" fontId="22" fillId="12" borderId="102" xfId="0" quotePrefix="1" applyFont="1" applyFill="1" applyBorder="1" applyAlignment="1">
      <alignment horizontal="center" vertical="center" wrapText="1"/>
    </xf>
    <xf numFmtId="0" fontId="22" fillId="12" borderId="104" xfId="0" quotePrefix="1" applyFont="1" applyFill="1" applyBorder="1" applyAlignment="1">
      <alignment horizontal="center" vertical="center" wrapText="1"/>
    </xf>
    <xf numFmtId="0" fontId="22" fillId="12" borderId="153" xfId="0" applyFont="1" applyFill="1" applyBorder="1" applyAlignment="1">
      <alignment horizontal="center" vertical="center" wrapText="1"/>
    </xf>
    <xf numFmtId="0" fontId="22" fillId="12" borderId="0" xfId="0" applyFont="1" applyFill="1" applyAlignment="1">
      <alignment horizontal="center" vertical="center" wrapText="1"/>
    </xf>
    <xf numFmtId="0" fontId="22" fillId="12" borderId="2" xfId="0" applyFont="1" applyFill="1" applyBorder="1" applyAlignment="1">
      <alignment horizontal="center" vertical="center" wrapText="1"/>
    </xf>
    <xf numFmtId="0" fontId="93" fillId="10" borderId="289" xfId="0" applyFont="1" applyFill="1" applyBorder="1" applyAlignment="1">
      <alignment horizontal="center" vertical="center" wrapText="1"/>
    </xf>
    <xf numFmtId="0" fontId="93" fillId="10" borderId="290" xfId="0" applyFont="1" applyFill="1" applyBorder="1" applyAlignment="1">
      <alignment horizontal="center" vertical="center" wrapText="1"/>
    </xf>
    <xf numFmtId="0" fontId="93" fillId="10" borderId="291" xfId="0" applyFont="1" applyFill="1" applyBorder="1" applyAlignment="1">
      <alignment horizontal="center" vertical="center" wrapText="1"/>
    </xf>
    <xf numFmtId="0" fontId="47" fillId="0" borderId="280" xfId="0" applyFont="1" applyBorder="1" applyAlignment="1">
      <alignment horizontal="center" wrapText="1"/>
    </xf>
    <xf numFmtId="0" fontId="47" fillId="0" borderId="264" xfId="0" applyFont="1" applyBorder="1" applyAlignment="1">
      <alignment horizontal="center" wrapText="1"/>
    </xf>
    <xf numFmtId="0" fontId="102" fillId="0" borderId="426" xfId="0" quotePrefix="1" applyFont="1" applyBorder="1" applyAlignment="1">
      <alignment horizontal="center" vertical="center" wrapText="1"/>
    </xf>
    <xf numFmtId="0" fontId="102" fillId="0" borderId="347" xfId="0" quotePrefix="1" applyFont="1" applyBorder="1" applyAlignment="1">
      <alignment horizontal="center" vertical="center" wrapText="1"/>
    </xf>
    <xf numFmtId="0" fontId="22" fillId="12" borderId="356" xfId="0" quotePrefix="1" applyFont="1" applyFill="1" applyBorder="1" applyAlignment="1">
      <alignment horizontal="center" vertical="center" wrapText="1"/>
    </xf>
    <xf numFmtId="0" fontId="22" fillId="12" borderId="358" xfId="0" quotePrefix="1" applyFont="1" applyFill="1" applyBorder="1" applyAlignment="1">
      <alignment horizontal="center" vertical="center" wrapText="1"/>
    </xf>
    <xf numFmtId="0" fontId="102" fillId="0" borderId="427" xfId="0" quotePrefix="1" applyFont="1" applyBorder="1" applyAlignment="1">
      <alignment horizontal="center" vertical="center" wrapText="1"/>
    </xf>
    <xf numFmtId="0" fontId="22" fillId="12" borderId="345" xfId="0" quotePrefix="1" applyFont="1" applyFill="1" applyBorder="1" applyAlignment="1">
      <alignment horizontal="center" vertical="center" wrapText="1"/>
    </xf>
    <xf numFmtId="0" fontId="22" fillId="12" borderId="346" xfId="0" quotePrefix="1" applyFont="1" applyFill="1" applyBorder="1" applyAlignment="1">
      <alignment horizontal="center" vertical="center" wrapText="1"/>
    </xf>
    <xf numFmtId="0" fontId="22" fillId="12" borderId="425" xfId="0" quotePrefix="1" applyFont="1" applyFill="1" applyBorder="1" applyAlignment="1">
      <alignment horizontal="center" vertical="center" wrapText="1"/>
    </xf>
    <xf numFmtId="0" fontId="22" fillId="12" borderId="428" xfId="0" quotePrefix="1" applyFont="1" applyFill="1" applyBorder="1" applyAlignment="1">
      <alignment horizontal="center" vertical="center" wrapText="1"/>
    </xf>
    <xf numFmtId="0" fontId="22" fillId="12" borderId="429" xfId="0" quotePrefix="1" applyFont="1" applyFill="1" applyBorder="1" applyAlignment="1">
      <alignment horizontal="center" vertical="center" wrapText="1"/>
    </xf>
    <xf numFmtId="49" fontId="99" fillId="16" borderId="102" xfId="0" quotePrefix="1" applyNumberFormat="1" applyFont="1" applyFill="1" applyBorder="1" applyAlignment="1">
      <alignment horizontal="center" vertical="center" wrapText="1"/>
    </xf>
    <xf numFmtId="49" fontId="99" fillId="16" borderId="26" xfId="0" quotePrefix="1" applyNumberFormat="1" applyFont="1" applyFill="1" applyBorder="1" applyAlignment="1">
      <alignment horizontal="center" vertical="center" wrapText="1"/>
    </xf>
    <xf numFmtId="49" fontId="99" fillId="16" borderId="103" xfId="0" quotePrefix="1" applyNumberFormat="1" applyFont="1" applyFill="1" applyBorder="1" applyAlignment="1">
      <alignment horizontal="center" vertical="center" wrapText="1"/>
    </xf>
    <xf numFmtId="49" fontId="99" fillId="16" borderId="356" xfId="0" quotePrefix="1" applyNumberFormat="1" applyFont="1" applyFill="1" applyBorder="1" applyAlignment="1">
      <alignment horizontal="center" vertical="center" wrapText="1"/>
    </xf>
    <xf numFmtId="49" fontId="99" fillId="16" borderId="357" xfId="0" quotePrefix="1" applyNumberFormat="1" applyFont="1" applyFill="1" applyBorder="1" applyAlignment="1">
      <alignment horizontal="center" vertical="center" wrapText="1"/>
    </xf>
    <xf numFmtId="49" fontId="99" fillId="16" borderId="358" xfId="0" quotePrefix="1" applyNumberFormat="1" applyFont="1" applyFill="1" applyBorder="1" applyAlignment="1">
      <alignment horizontal="center" vertical="center" wrapText="1"/>
    </xf>
    <xf numFmtId="49" fontId="99" fillId="16" borderId="289" xfId="0" quotePrefix="1" applyNumberFormat="1" applyFont="1" applyFill="1" applyBorder="1" applyAlignment="1">
      <alignment horizontal="center" vertical="center" wrapText="1"/>
    </xf>
    <xf numFmtId="49" fontId="99" fillId="16" borderId="290" xfId="0" quotePrefix="1" applyNumberFormat="1" applyFont="1" applyFill="1" applyBorder="1" applyAlignment="1">
      <alignment horizontal="center" vertical="center" wrapText="1"/>
    </xf>
    <xf numFmtId="49" fontId="99" fillId="16" borderId="291" xfId="0" quotePrefix="1" applyNumberFormat="1" applyFont="1" applyFill="1" applyBorder="1" applyAlignment="1">
      <alignment horizontal="center" vertical="center" wrapText="1"/>
    </xf>
    <xf numFmtId="49" fontId="99" fillId="17" borderId="356" xfId="0" quotePrefix="1" applyNumberFormat="1" applyFont="1" applyFill="1" applyBorder="1" applyAlignment="1">
      <alignment horizontal="center" vertical="center" wrapText="1"/>
    </xf>
    <xf numFmtId="49" fontId="99" fillId="17" borderId="357" xfId="0" quotePrefix="1" applyNumberFormat="1" applyFont="1" applyFill="1" applyBorder="1" applyAlignment="1">
      <alignment horizontal="center" vertical="center" wrapText="1"/>
    </xf>
    <xf numFmtId="49" fontId="99" fillId="17" borderId="358" xfId="0" quotePrefix="1" applyNumberFormat="1" applyFont="1" applyFill="1" applyBorder="1" applyAlignment="1">
      <alignment horizontal="center" vertical="center" wrapText="1"/>
    </xf>
    <xf numFmtId="0" fontId="22" fillId="13" borderId="102" xfId="0" quotePrefix="1" applyFont="1" applyFill="1" applyBorder="1" applyAlignment="1">
      <alignment horizontal="center" vertical="center" wrapText="1"/>
    </xf>
    <xf numFmtId="0" fontId="22" fillId="13" borderId="104" xfId="0" quotePrefix="1" applyFont="1" applyFill="1" applyBorder="1" applyAlignment="1">
      <alignment horizontal="center" vertical="center" wrapText="1"/>
    </xf>
    <xf numFmtId="0" fontId="22" fillId="13" borderId="0" xfId="0" applyFont="1" applyFill="1" applyAlignment="1">
      <alignment horizontal="center" vertical="center" wrapText="1"/>
    </xf>
    <xf numFmtId="0" fontId="22" fillId="13" borderId="2" xfId="0" applyFont="1" applyFill="1" applyBorder="1" applyAlignment="1">
      <alignment horizontal="center" vertical="center" wrapText="1"/>
    </xf>
    <xf numFmtId="0" fontId="121" fillId="13" borderId="152" xfId="0" quotePrefix="1" applyFont="1" applyFill="1" applyBorder="1" applyAlignment="1">
      <alignment horizontal="center" vertical="center" wrapText="1"/>
    </xf>
    <xf numFmtId="0" fontId="121" fillId="13" borderId="153" xfId="0" applyFont="1" applyFill="1" applyBorder="1" applyAlignment="1">
      <alignment horizontal="center" vertical="center" wrapText="1"/>
    </xf>
    <xf numFmtId="0" fontId="121" fillId="13" borderId="0" xfId="0" applyFont="1" applyFill="1" applyAlignment="1">
      <alignment horizontal="center" vertical="center" wrapText="1"/>
    </xf>
    <xf numFmtId="0" fontId="121" fillId="13" borderId="2" xfId="0" applyFont="1" applyFill="1" applyBorder="1" applyAlignment="1">
      <alignment horizontal="center" vertical="center" wrapText="1"/>
    </xf>
    <xf numFmtId="49" fontId="99" fillId="17" borderId="289" xfId="0" quotePrefix="1" applyNumberFormat="1" applyFont="1" applyFill="1" applyBorder="1" applyAlignment="1">
      <alignment horizontal="center" vertical="center" wrapText="1"/>
    </xf>
    <xf numFmtId="49" fontId="99" fillId="17" borderId="290" xfId="0" quotePrefix="1" applyNumberFormat="1" applyFont="1" applyFill="1" applyBorder="1" applyAlignment="1">
      <alignment horizontal="center" vertical="center" wrapText="1"/>
    </xf>
    <xf numFmtId="49" fontId="99" fillId="17" borderId="291" xfId="0" quotePrefix="1" applyNumberFormat="1" applyFont="1" applyFill="1" applyBorder="1" applyAlignment="1">
      <alignment horizontal="center" vertical="center" wrapText="1"/>
    </xf>
    <xf numFmtId="0" fontId="121" fillId="13" borderId="104" xfId="0" quotePrefix="1" applyFont="1" applyFill="1" applyBorder="1" applyAlignment="1">
      <alignment horizontal="center" vertical="center" wrapText="1"/>
    </xf>
    <xf numFmtId="0" fontId="121" fillId="13" borderId="105" xfId="0" applyFont="1" applyFill="1" applyBorder="1" applyAlignment="1">
      <alignment horizontal="center" vertical="center" wrapText="1"/>
    </xf>
    <xf numFmtId="0" fontId="121" fillId="13" borderId="106" xfId="0" applyFont="1" applyFill="1" applyBorder="1" applyAlignment="1">
      <alignment horizontal="center" vertical="center" wrapText="1"/>
    </xf>
    <xf numFmtId="0" fontId="94" fillId="10" borderId="359" xfId="0" applyFont="1" applyFill="1" applyBorder="1" applyAlignment="1">
      <alignment horizontal="center"/>
    </xf>
    <xf numFmtId="0" fontId="94" fillId="10" borderId="360" xfId="0" applyFont="1" applyFill="1" applyBorder="1" applyAlignment="1">
      <alignment horizontal="center"/>
    </xf>
    <xf numFmtId="0" fontId="94" fillId="10" borderId="361" xfId="0" applyFont="1" applyFill="1" applyBorder="1" applyAlignment="1">
      <alignment horizontal="center"/>
    </xf>
    <xf numFmtId="0" fontId="17" fillId="0" borderId="359" xfId="0" applyFont="1" applyBorder="1" applyAlignment="1">
      <alignment horizontal="center"/>
    </xf>
    <xf numFmtId="0" fontId="17" fillId="0" borderId="360" xfId="0" applyFont="1" applyBorder="1" applyAlignment="1">
      <alignment horizontal="center"/>
    </xf>
    <xf numFmtId="0" fontId="17" fillId="0" borderId="361" xfId="0" applyFont="1" applyBorder="1" applyAlignment="1">
      <alignment horizontal="center"/>
    </xf>
    <xf numFmtId="0" fontId="84" fillId="0" borderId="257" xfId="23" applyFont="1" applyBorder="1" applyAlignment="1">
      <alignment horizontal="center"/>
    </xf>
    <xf numFmtId="0" fontId="84" fillId="0" borderId="258" xfId="23" applyFont="1" applyBorder="1" applyAlignment="1">
      <alignment horizontal="center"/>
    </xf>
    <xf numFmtId="0" fontId="84" fillId="0" borderId="259" xfId="23" applyFont="1" applyBorder="1" applyAlignment="1">
      <alignment horizontal="center"/>
    </xf>
  </cellXfs>
  <cellStyles count="30">
    <cellStyle name="Comma" xfId="20" builtinId="3"/>
    <cellStyle name="Comma 2" xfId="7" xr:uid="{00000000-0005-0000-0000-000001000000}"/>
    <cellStyle name="Comma 3" xfId="10" xr:uid="{00000000-0005-0000-0000-000002000000}"/>
    <cellStyle name="Comma_TRP Retail Rates 2009-10" xfId="1" xr:uid="{00000000-0005-0000-0000-000003000000}"/>
    <cellStyle name="Comma_TRP Retail Rates 2009-10 2" xfId="4" xr:uid="{00000000-0005-0000-0000-000004000000}"/>
    <cellStyle name="Currency 2" xfId="11" xr:uid="{00000000-0005-0000-0000-000005000000}"/>
    <cellStyle name="Hyperlink" xfId="5" builtinId="8"/>
    <cellStyle name="Hyperlink 2" xfId="12" xr:uid="{00000000-0005-0000-0000-000007000000}"/>
    <cellStyle name="Normal" xfId="0" builtinId="0"/>
    <cellStyle name="Normal 2" xfId="9" xr:uid="{00000000-0005-0000-0000-000009000000}"/>
    <cellStyle name="Normal 2 2" xfId="13" xr:uid="{00000000-0005-0000-0000-00000A000000}"/>
    <cellStyle name="Normal 2 3" xfId="19" xr:uid="{00000000-0005-0000-0000-00000B000000}"/>
    <cellStyle name="Normal 2 3 2" xfId="28" xr:uid="{00000000-0005-0000-0000-00000C000000}"/>
    <cellStyle name="Normal 2 4" xfId="24" xr:uid="{00000000-0005-0000-0000-00000D000000}"/>
    <cellStyle name="Normal 3" xfId="14" xr:uid="{00000000-0005-0000-0000-00000E000000}"/>
    <cellStyle name="Normal 3 2" xfId="25" xr:uid="{00000000-0005-0000-0000-00000F000000}"/>
    <cellStyle name="Normal 4" xfId="23" xr:uid="{00000000-0005-0000-0000-000010000000}"/>
    <cellStyle name="Normal 4 2" xfId="29" xr:uid="{00000000-0005-0000-0000-000011000000}"/>
    <cellStyle name="Normal_Esk201011 2" xfId="22" xr:uid="{00000000-0005-0000-0000-000012000000}"/>
    <cellStyle name="Normal_Rates DUoS &amp; TRP 2009-10" xfId="6" xr:uid="{00000000-0005-0000-0000-000013000000}"/>
    <cellStyle name="Normal_Tx &amp; Dx loss factors 200910" xfId="2" xr:uid="{00000000-0005-0000-0000-000014000000}"/>
    <cellStyle name="Percent" xfId="21" builtinId="5"/>
    <cellStyle name="Percent 2" xfId="15" xr:uid="{00000000-0005-0000-0000-000016000000}"/>
    <cellStyle name="Percent 2 2" xfId="16" xr:uid="{00000000-0005-0000-0000-000017000000}"/>
    <cellStyle name="Percent 3" xfId="17" xr:uid="{00000000-0005-0000-0000-000018000000}"/>
    <cellStyle name="Percent 3 2" xfId="26" xr:uid="{00000000-0005-0000-0000-000019000000}"/>
    <cellStyle name="Percent 4" xfId="18" xr:uid="{00000000-0005-0000-0000-00001A000000}"/>
    <cellStyle name="Percent 4 2" xfId="27" xr:uid="{00000000-0005-0000-0000-00001B000000}"/>
    <cellStyle name="Percent_TRP Retail Rates 2009-10" xfId="3" xr:uid="{00000000-0005-0000-0000-00001C000000}"/>
    <cellStyle name="Percent_TRP Retail Rates 2009-10 2" xfId="8" xr:uid="{00000000-0005-0000-0000-00001D000000}"/>
  </cellStyles>
  <dxfs count="49">
    <dxf>
      <fill>
        <patternFill>
          <bgColor rgb="FFFF0000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  <dxf>
      <font>
        <condense val="0"/>
        <extend val="0"/>
        <color auto="1"/>
      </font>
      <fill>
        <patternFill>
          <bgColor indexed="53"/>
        </patternFill>
      </fill>
    </dxf>
    <dxf>
      <font>
        <condense val="0"/>
        <extend val="0"/>
        <color indexed="53"/>
      </font>
      <fill>
        <patternFill>
          <bgColor indexed="63"/>
        </patternFill>
      </fill>
    </dxf>
  </dxfs>
  <tableStyles count="0" defaultTableStyle="TableStyleMedium2" defaultPivotStyle="PivotStyleLight16"/>
  <colors>
    <mruColors>
      <color rgb="FF00CC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142875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6331527" y="1149927"/>
          <a:ext cx="3675784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142875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5209309" y="1149927"/>
          <a:ext cx="3260148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0D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400050</xdr:colOff>
      <xdr:row>16</xdr:row>
      <xdr:rowOff>47625</xdr:rowOff>
    </xdr:from>
    <xdr:to>
      <xdr:col>11</xdr:col>
      <xdr:colOff>0</xdr:colOff>
      <xdr:row>16</xdr:row>
      <xdr:rowOff>47625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pSpPr>
          <a:grpSpLocks/>
        </xdr:cNvGrpSpPr>
      </xdr:nvGrpSpPr>
      <xdr:grpSpPr bwMode="auto">
        <a:xfrm>
          <a:off x="5595505" y="8609734"/>
          <a:ext cx="791440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0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0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10</xdr:col>
      <xdr:colOff>0</xdr:colOff>
      <xdr:row>3</xdr:row>
      <xdr:rowOff>0</xdr:rowOff>
    </xdr:from>
    <xdr:to>
      <xdr:col>12</xdr:col>
      <xdr:colOff>0</xdr:colOff>
      <xdr:row>3</xdr:row>
      <xdr:rowOff>0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pSpPr>
          <a:grpSpLocks/>
        </xdr:cNvGrpSpPr>
      </xdr:nvGrpSpPr>
      <xdr:grpSpPr bwMode="auto">
        <a:xfrm>
          <a:off x="5195455" y="1302327"/>
          <a:ext cx="2812472" cy="0"/>
          <a:chOff x="636" y="458"/>
          <a:chExt cx="379" cy="160"/>
        </a:xfrm>
      </xdr:grpSpPr>
      <xdr:sp macro="" textlink="">
        <xdr:nvSpPr>
          <xdr:cNvPr id="6" name="WordArt 7">
            <a:extLst>
              <a:ext uri="{FF2B5EF4-FFF2-40B4-BE49-F238E27FC236}">
                <a16:creationId xmlns:a16="http://schemas.microsoft.com/office/drawing/2014/main" id="{00000000-0008-0000-1000-000006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7" name="WordArt 8">
            <a:extLst>
              <a:ext uri="{FF2B5EF4-FFF2-40B4-BE49-F238E27FC236}">
                <a16:creationId xmlns:a16="http://schemas.microsoft.com/office/drawing/2014/main" id="{00000000-0008-0000-1000-00000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10</xdr:col>
      <xdr:colOff>0</xdr:colOff>
      <xdr:row>3</xdr:row>
      <xdr:rowOff>0</xdr:rowOff>
    </xdr:from>
    <xdr:to>
      <xdr:col>12</xdr:col>
      <xdr:colOff>0</xdr:colOff>
      <xdr:row>3</xdr:row>
      <xdr:rowOff>0</xdr:rowOff>
    </xdr:to>
    <xdr:grpSp>
      <xdr:nvGrpSpPr>
        <xdr:cNvPr id="8" name="Group 12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GrpSpPr>
          <a:grpSpLocks/>
        </xdr:cNvGrpSpPr>
      </xdr:nvGrpSpPr>
      <xdr:grpSpPr bwMode="auto">
        <a:xfrm>
          <a:off x="5195455" y="1302327"/>
          <a:ext cx="2812472" cy="0"/>
          <a:chOff x="636" y="458"/>
          <a:chExt cx="379" cy="160"/>
        </a:xfrm>
      </xdr:grpSpPr>
      <xdr:sp macro="" textlink="">
        <xdr:nvSpPr>
          <xdr:cNvPr id="9" name="WordArt 13">
            <a:extLst>
              <a:ext uri="{FF2B5EF4-FFF2-40B4-BE49-F238E27FC236}">
                <a16:creationId xmlns:a16="http://schemas.microsoft.com/office/drawing/2014/main" id="{00000000-0008-0000-1000-000009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10" name="WordArt 14">
            <a:extLst>
              <a:ext uri="{FF2B5EF4-FFF2-40B4-BE49-F238E27FC236}">
                <a16:creationId xmlns:a16="http://schemas.microsoft.com/office/drawing/2014/main" id="{00000000-0008-0000-1000-00000A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15</xdr:row>
      <xdr:rowOff>0</xdr:rowOff>
    </xdr:from>
    <xdr:to>
      <xdr:col>11</xdr:col>
      <xdr:colOff>0</xdr:colOff>
      <xdr:row>15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pSpPr>
          <a:grpSpLocks/>
        </xdr:cNvGrpSpPr>
      </xdr:nvGrpSpPr>
      <xdr:grpSpPr bwMode="auto">
        <a:xfrm>
          <a:off x="2410691" y="6899564"/>
          <a:ext cx="2590800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1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1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400050</xdr:colOff>
      <xdr:row>42</xdr:row>
      <xdr:rowOff>47625</xdr:rowOff>
    </xdr:from>
    <xdr:to>
      <xdr:col>19</xdr:col>
      <xdr:colOff>0</xdr:colOff>
      <xdr:row>42</xdr:row>
      <xdr:rowOff>47625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19DC62C5-D5E0-490B-AC64-5B268BDBA163}"/>
            </a:ext>
          </a:extLst>
        </xdr:cNvPr>
        <xdr:cNvGrpSpPr>
          <a:grpSpLocks/>
        </xdr:cNvGrpSpPr>
      </xdr:nvGrpSpPr>
      <xdr:grpSpPr bwMode="auto">
        <a:xfrm>
          <a:off x="15602575" y="12067082"/>
          <a:ext cx="911589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D0F9E2D4-6A76-A480-833A-A84369628FEE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5AEDB388-3FC9-4B04-B0A4-2A5DFA881F1C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10</xdr:col>
      <xdr:colOff>0</xdr:colOff>
      <xdr:row>3</xdr:row>
      <xdr:rowOff>0</xdr:rowOff>
    </xdr:from>
    <xdr:to>
      <xdr:col>12</xdr:col>
      <xdr:colOff>0</xdr:colOff>
      <xdr:row>3</xdr:row>
      <xdr:rowOff>0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805096AE-3769-4E98-BD81-C85A5D950C82}"/>
            </a:ext>
          </a:extLst>
        </xdr:cNvPr>
        <xdr:cNvGrpSpPr>
          <a:grpSpLocks/>
        </xdr:cNvGrpSpPr>
      </xdr:nvGrpSpPr>
      <xdr:grpSpPr bwMode="auto">
        <a:xfrm>
          <a:off x="5196590" y="1299148"/>
          <a:ext cx="2935574" cy="0"/>
          <a:chOff x="636" y="458"/>
          <a:chExt cx="379" cy="160"/>
        </a:xfrm>
      </xdr:grpSpPr>
      <xdr:sp macro="" textlink="">
        <xdr:nvSpPr>
          <xdr:cNvPr id="6" name="WordArt 7">
            <a:extLst>
              <a:ext uri="{FF2B5EF4-FFF2-40B4-BE49-F238E27FC236}">
                <a16:creationId xmlns:a16="http://schemas.microsoft.com/office/drawing/2014/main" id="{7A43E226-8D2A-9264-8AD7-AFBF7B71CF42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7" name="WordArt 8">
            <a:extLst>
              <a:ext uri="{FF2B5EF4-FFF2-40B4-BE49-F238E27FC236}">
                <a16:creationId xmlns:a16="http://schemas.microsoft.com/office/drawing/2014/main" id="{B894D555-6C6D-B959-390B-23B547369524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10</xdr:col>
      <xdr:colOff>0</xdr:colOff>
      <xdr:row>3</xdr:row>
      <xdr:rowOff>0</xdr:rowOff>
    </xdr:from>
    <xdr:to>
      <xdr:col>12</xdr:col>
      <xdr:colOff>0</xdr:colOff>
      <xdr:row>3</xdr:row>
      <xdr:rowOff>0</xdr:rowOff>
    </xdr:to>
    <xdr:grpSp>
      <xdr:nvGrpSpPr>
        <xdr:cNvPr id="8" name="Group 12">
          <a:extLst>
            <a:ext uri="{FF2B5EF4-FFF2-40B4-BE49-F238E27FC236}">
              <a16:creationId xmlns:a16="http://schemas.microsoft.com/office/drawing/2014/main" id="{7D4DF947-9E6D-4A3B-848A-2CAD7D082EAA}"/>
            </a:ext>
          </a:extLst>
        </xdr:cNvPr>
        <xdr:cNvGrpSpPr>
          <a:grpSpLocks/>
        </xdr:cNvGrpSpPr>
      </xdr:nvGrpSpPr>
      <xdr:grpSpPr bwMode="auto">
        <a:xfrm>
          <a:off x="5196590" y="1299148"/>
          <a:ext cx="2935574" cy="0"/>
          <a:chOff x="636" y="458"/>
          <a:chExt cx="379" cy="160"/>
        </a:xfrm>
      </xdr:grpSpPr>
      <xdr:sp macro="" textlink="">
        <xdr:nvSpPr>
          <xdr:cNvPr id="9" name="WordArt 13">
            <a:extLst>
              <a:ext uri="{FF2B5EF4-FFF2-40B4-BE49-F238E27FC236}">
                <a16:creationId xmlns:a16="http://schemas.microsoft.com/office/drawing/2014/main" id="{A0E54E9C-17A0-8422-4CB1-28BCCBF270A4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10" name="WordArt 14">
            <a:extLst>
              <a:ext uri="{FF2B5EF4-FFF2-40B4-BE49-F238E27FC236}">
                <a16:creationId xmlns:a16="http://schemas.microsoft.com/office/drawing/2014/main" id="{1702EC92-1461-536D-A2C4-0ACD2BB2193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18</xdr:col>
      <xdr:colOff>400050</xdr:colOff>
      <xdr:row>42</xdr:row>
      <xdr:rowOff>47625</xdr:rowOff>
    </xdr:from>
    <xdr:to>
      <xdr:col>19</xdr:col>
      <xdr:colOff>0</xdr:colOff>
      <xdr:row>42</xdr:row>
      <xdr:rowOff>47625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57A9D793-860D-4204-A5E6-1AA01BE52135}"/>
            </a:ext>
          </a:extLst>
        </xdr:cNvPr>
        <xdr:cNvGrpSpPr>
          <a:grpSpLocks/>
        </xdr:cNvGrpSpPr>
      </xdr:nvGrpSpPr>
      <xdr:grpSpPr bwMode="auto">
        <a:xfrm>
          <a:off x="15602575" y="12067082"/>
          <a:ext cx="911589" cy="0"/>
          <a:chOff x="636" y="458"/>
          <a:chExt cx="379" cy="160"/>
        </a:xfrm>
      </xdr:grpSpPr>
      <xdr:sp macro="" textlink="">
        <xdr:nvSpPr>
          <xdr:cNvPr id="12" name="WordArt 2">
            <a:extLst>
              <a:ext uri="{FF2B5EF4-FFF2-40B4-BE49-F238E27FC236}">
                <a16:creationId xmlns:a16="http://schemas.microsoft.com/office/drawing/2014/main" id="{DDAAAD7B-36E8-9BF2-60A2-3D524298D4B1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13" name="WordArt 3">
            <a:extLst>
              <a:ext uri="{FF2B5EF4-FFF2-40B4-BE49-F238E27FC236}">
                <a16:creationId xmlns:a16="http://schemas.microsoft.com/office/drawing/2014/main" id="{FDDE619E-33BC-250A-3DE1-D0C4237A362A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13239750" y="6315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13239750" y="6315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23</xdr:row>
      <xdr:rowOff>0</xdr:rowOff>
    </xdr:from>
    <xdr:to>
      <xdr:col>16</xdr:col>
      <xdr:colOff>0</xdr:colOff>
      <xdr:row>23</xdr:row>
      <xdr:rowOff>0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8936182" y="7065818"/>
          <a:ext cx="3574473" cy="0"/>
          <a:chOff x="636" y="458"/>
          <a:chExt cx="379" cy="160"/>
        </a:xfrm>
      </xdr:grpSpPr>
      <xdr:sp macro="" textlink="">
        <xdr:nvSpPr>
          <xdr:cNvPr id="5" name="WordArt 4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6" name="WordArt 5">
            <a:extLst>
              <a:ext uri="{FF2B5EF4-FFF2-40B4-BE49-F238E27FC236}">
                <a16:creationId xmlns:a16="http://schemas.microsoft.com/office/drawing/2014/main" id="{00000000-0008-0000-1200-000006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666750</xdr:colOff>
      <xdr:row>2</xdr:row>
      <xdr:rowOff>0</xdr:rowOff>
    </xdr:from>
    <xdr:to>
      <xdr:col>13</xdr:col>
      <xdr:colOff>619125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pSpPr>
          <a:grpSpLocks/>
        </xdr:cNvGrpSpPr>
      </xdr:nvGrpSpPr>
      <xdr:grpSpPr bwMode="auto">
        <a:xfrm>
          <a:off x="3760243" y="1137313"/>
          <a:ext cx="2173775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8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8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666750</xdr:colOff>
      <xdr:row>2</xdr:row>
      <xdr:rowOff>0</xdr:rowOff>
    </xdr:from>
    <xdr:to>
      <xdr:col>14</xdr:col>
      <xdr:colOff>619125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4712277" y="1149927"/>
          <a:ext cx="3402157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9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112059</xdr:colOff>
      <xdr:row>0</xdr:row>
      <xdr:rowOff>0</xdr:rowOff>
    </xdr:from>
    <xdr:to>
      <xdr:col>6</xdr:col>
      <xdr:colOff>505434</xdr:colOff>
      <xdr:row>1</xdr:row>
      <xdr:rowOff>89407</xdr:rowOff>
    </xdr:to>
    <xdr:sp macro="" textlink="Menu!$G$4">
      <xdr:nvSpPr>
        <xdr:cNvPr id="2" name="Rectangl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>
          <a:spLocks noChangeArrowheads="1"/>
        </xdr:cNvSpPr>
      </xdr:nvSpPr>
      <xdr:spPr bwMode="auto">
        <a:xfrm>
          <a:off x="112059" y="0"/>
          <a:ext cx="6489375" cy="251332"/>
        </a:xfrm>
        <a:prstGeom prst="rect">
          <a:avLst/>
        </a:prstGeom>
        <a:solidFill>
          <a:schemeClr val="tx2">
            <a:lumMod val="50000"/>
          </a:schemeClr>
        </a:solidFill>
        <a:ln w="9525">
          <a:solidFill>
            <a:schemeClr val="tx1"/>
          </a:solidFill>
          <a:miter lim="800000"/>
          <a:headEnd/>
          <a:tailEnd/>
        </a:ln>
        <a:effectLst/>
      </xdr:spPr>
      <xdr:txBody>
        <a:bodyPr wrap="square" anchor="ctr"/>
        <a:lstStyle>
          <a:defPPr>
            <a:defRPr lang="en-GB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algn="l"/>
          <a:fld id="{88A465AE-2773-4F54-9CC9-107726E8E912}" type="TxLink">
            <a:rPr lang="en-GB" sz="1200" b="1">
              <a:solidFill>
                <a:schemeClr val="bg1"/>
              </a:solidFill>
            </a:rPr>
            <a:pPr algn="l"/>
            <a:t> </a:t>
          </a:fld>
          <a:endParaRPr lang="en-GB" sz="1200" b="1">
            <a:solidFill>
              <a:schemeClr val="bg1"/>
            </a:solidFill>
          </a:endParaRP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pSpPr>
          <a:grpSpLocks/>
        </xdr:cNvGrpSpPr>
      </xdr:nvGrpSpPr>
      <xdr:grpSpPr bwMode="auto">
        <a:xfrm>
          <a:off x="7848600" y="438150"/>
          <a:ext cx="2521527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D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D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E7A42B5B-BFB2-4CA4-BD7B-06BC3530F44A}"/>
            </a:ext>
          </a:extLst>
        </xdr:cNvPr>
        <xdr:cNvGrpSpPr>
          <a:grpSpLocks/>
        </xdr:cNvGrpSpPr>
      </xdr:nvGrpSpPr>
      <xdr:grpSpPr bwMode="auto">
        <a:xfrm>
          <a:off x="7848600" y="438150"/>
          <a:ext cx="2521527" cy="0"/>
          <a:chOff x="636" y="458"/>
          <a:chExt cx="379" cy="160"/>
        </a:xfrm>
      </xdr:grpSpPr>
      <xdr:sp macro="" textlink="">
        <xdr:nvSpPr>
          <xdr:cNvPr id="6" name="WordArt 2">
            <a:extLst>
              <a:ext uri="{FF2B5EF4-FFF2-40B4-BE49-F238E27FC236}">
                <a16:creationId xmlns:a16="http://schemas.microsoft.com/office/drawing/2014/main" id="{FFB1AE3D-8BF9-E6A6-E43A-3370A86CCB1B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7" name="WordArt 3">
            <a:extLst>
              <a:ext uri="{FF2B5EF4-FFF2-40B4-BE49-F238E27FC236}">
                <a16:creationId xmlns:a16="http://schemas.microsoft.com/office/drawing/2014/main" id="{27191634-B436-6F7C-3463-7BAA4075C89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E2E22B24-D43A-4D38-A319-EE3AC2350A7F}"/>
            </a:ext>
          </a:extLst>
        </xdr:cNvPr>
        <xdr:cNvGrpSpPr>
          <a:grpSpLocks/>
        </xdr:cNvGrpSpPr>
      </xdr:nvGrpSpPr>
      <xdr:grpSpPr bwMode="auto">
        <a:xfrm>
          <a:off x="7848600" y="438150"/>
          <a:ext cx="2521527" cy="0"/>
          <a:chOff x="636" y="458"/>
          <a:chExt cx="379" cy="160"/>
        </a:xfrm>
      </xdr:grpSpPr>
      <xdr:sp macro="" textlink="">
        <xdr:nvSpPr>
          <xdr:cNvPr id="9" name="WordArt 2">
            <a:extLst>
              <a:ext uri="{FF2B5EF4-FFF2-40B4-BE49-F238E27FC236}">
                <a16:creationId xmlns:a16="http://schemas.microsoft.com/office/drawing/2014/main" id="{4853D717-BFA1-4B45-95FA-C802E02F8FEB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10" name="WordArt 3">
            <a:extLst>
              <a:ext uri="{FF2B5EF4-FFF2-40B4-BE49-F238E27FC236}">
                <a16:creationId xmlns:a16="http://schemas.microsoft.com/office/drawing/2014/main" id="{E1DCAA38-86EA-E83A-3976-4BFE2797747F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pSpPr>
          <a:grpSpLocks/>
        </xdr:cNvGrpSpPr>
      </xdr:nvGrpSpPr>
      <xdr:grpSpPr bwMode="auto">
        <a:xfrm>
          <a:off x="4815840" y="426720"/>
          <a:ext cx="2262447" cy="0"/>
          <a:chOff x="636" y="458"/>
          <a:chExt cx="379" cy="160"/>
        </a:xfrm>
      </xdr:grpSpPr>
      <xdr:sp macro="" textlink="">
        <xdr:nvSpPr>
          <xdr:cNvPr id="3" name="WordArt 2">
            <a:extLst>
              <a:ext uri="{FF2B5EF4-FFF2-40B4-BE49-F238E27FC236}">
                <a16:creationId xmlns:a16="http://schemas.microsoft.com/office/drawing/2014/main" id="{00000000-0008-0000-1E00-000003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4" name="WordArt 3">
            <a:extLst>
              <a:ext uri="{FF2B5EF4-FFF2-40B4-BE49-F238E27FC236}">
                <a16:creationId xmlns:a16="http://schemas.microsoft.com/office/drawing/2014/main" id="{00000000-0008-0000-1E00-000004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BA0C1755-2183-424E-BD6A-D72777F03C22}"/>
            </a:ext>
          </a:extLst>
        </xdr:cNvPr>
        <xdr:cNvGrpSpPr>
          <a:grpSpLocks/>
        </xdr:cNvGrpSpPr>
      </xdr:nvGrpSpPr>
      <xdr:grpSpPr bwMode="auto">
        <a:xfrm>
          <a:off x="4815840" y="426720"/>
          <a:ext cx="2262447" cy="0"/>
          <a:chOff x="636" y="458"/>
          <a:chExt cx="379" cy="160"/>
        </a:xfrm>
      </xdr:grpSpPr>
      <xdr:sp macro="" textlink="">
        <xdr:nvSpPr>
          <xdr:cNvPr id="6" name="WordArt 2">
            <a:extLst>
              <a:ext uri="{FF2B5EF4-FFF2-40B4-BE49-F238E27FC236}">
                <a16:creationId xmlns:a16="http://schemas.microsoft.com/office/drawing/2014/main" id="{B8BAEAC8-0DE2-6CDD-D85A-274833FD32F7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7" name="WordArt 3">
            <a:extLst>
              <a:ext uri="{FF2B5EF4-FFF2-40B4-BE49-F238E27FC236}">
                <a16:creationId xmlns:a16="http://schemas.microsoft.com/office/drawing/2014/main" id="{198FEEDA-0018-2162-30C6-1F0730BC4975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05CC54F8-75ED-4BD6-A0DA-346DF223F489}"/>
            </a:ext>
          </a:extLst>
        </xdr:cNvPr>
        <xdr:cNvGrpSpPr>
          <a:grpSpLocks/>
        </xdr:cNvGrpSpPr>
      </xdr:nvGrpSpPr>
      <xdr:grpSpPr bwMode="auto">
        <a:xfrm>
          <a:off x="4815840" y="426720"/>
          <a:ext cx="2262447" cy="0"/>
          <a:chOff x="636" y="458"/>
          <a:chExt cx="379" cy="160"/>
        </a:xfrm>
      </xdr:grpSpPr>
      <xdr:sp macro="" textlink="">
        <xdr:nvSpPr>
          <xdr:cNvPr id="9" name="WordArt 2">
            <a:extLst>
              <a:ext uri="{FF2B5EF4-FFF2-40B4-BE49-F238E27FC236}">
                <a16:creationId xmlns:a16="http://schemas.microsoft.com/office/drawing/2014/main" id="{057B3EB1-461B-8DEE-8EA5-106BD95E16E8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10" name="WordArt 3">
            <a:extLst>
              <a:ext uri="{FF2B5EF4-FFF2-40B4-BE49-F238E27FC236}">
                <a16:creationId xmlns:a16="http://schemas.microsoft.com/office/drawing/2014/main" id="{662E2C99-4C9C-F5A5-01A7-A47DAF782B0E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  <xdr:twoCellAnchor>
    <xdr:from>
      <xdr:col>9</xdr:col>
      <xdr:colOff>0</xdr:colOff>
      <xdr:row>2</xdr:row>
      <xdr:rowOff>0</xdr:rowOff>
    </xdr:from>
    <xdr:to>
      <xdr:col>11</xdr:col>
      <xdr:colOff>83127</xdr:colOff>
      <xdr:row>2</xdr:row>
      <xdr:rowOff>0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F8D38BF8-6418-412F-89B6-F74EBA66BD32}"/>
            </a:ext>
          </a:extLst>
        </xdr:cNvPr>
        <xdr:cNvGrpSpPr>
          <a:grpSpLocks/>
        </xdr:cNvGrpSpPr>
      </xdr:nvGrpSpPr>
      <xdr:grpSpPr bwMode="auto">
        <a:xfrm>
          <a:off x="4815840" y="426720"/>
          <a:ext cx="2262447" cy="0"/>
          <a:chOff x="636" y="458"/>
          <a:chExt cx="379" cy="160"/>
        </a:xfrm>
      </xdr:grpSpPr>
      <xdr:sp macro="" textlink="">
        <xdr:nvSpPr>
          <xdr:cNvPr id="12" name="WordArt 2">
            <a:extLst>
              <a:ext uri="{FF2B5EF4-FFF2-40B4-BE49-F238E27FC236}">
                <a16:creationId xmlns:a16="http://schemas.microsoft.com/office/drawing/2014/main" id="{613563EC-E533-EE54-04D5-313CB13E2EDE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636" y="458"/>
            <a:ext cx="379" cy="10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3264"/>
              </a:avLst>
            </a:prstTxWarp>
          </a:bodyPr>
          <a:lstStyle/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Design</a:t>
            </a:r>
          </a:p>
          <a:p>
            <a:pPr algn="ctr" rtl="0">
              <a:buNone/>
            </a:pPr>
            <a:r>
              <a:rPr lang="en-ZA" sz="3600" kern="10" spc="72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rates</a:t>
            </a:r>
          </a:p>
        </xdr:txBody>
      </xdr:sp>
      <xdr:sp macro="" textlink="">
        <xdr:nvSpPr>
          <xdr:cNvPr id="13" name="WordArt 3">
            <a:extLst>
              <a:ext uri="{FF2B5EF4-FFF2-40B4-BE49-F238E27FC236}">
                <a16:creationId xmlns:a16="http://schemas.microsoft.com/office/drawing/2014/main" id="{210F87C0-A6AD-3573-D912-B6E9124C840A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713" y="589"/>
            <a:ext cx="229" cy="29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49486"/>
              </a:avLst>
            </a:prstTxWarp>
          </a:bodyPr>
          <a:lstStyle/>
          <a:p>
            <a:pPr algn="ctr" rtl="0">
              <a:buNone/>
            </a:pPr>
            <a:r>
              <a:rPr lang="en-ZA" sz="1800" kern="10" spc="360">
                <a:ln>
                  <a:noFill/>
                </a:ln>
                <a:gradFill rotWithShape="1">
                  <a:gsLst>
                    <a:gs pos="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  <a:gs pos="50000">
                      <a:srgbClr xmlns:mc="http://schemas.openxmlformats.org/markup-compatibility/2006" xmlns:a14="http://schemas.microsoft.com/office/drawing/2010/main" val="DADADA" mc:Ignorable="a14" a14:legacySpreadsheetColorIndex="22">
                        <a:gamma/>
                        <a:tint val="58431"/>
                        <a:invGamma/>
                      </a:srgbClr>
                    </a:gs>
                    <a:gs pos="100000">
                      <a:srgbClr xmlns:mc="http://schemas.openxmlformats.org/markup-compatibility/2006" xmlns:a14="http://schemas.microsoft.com/office/drawing/2010/main" val="C0C0C0" mc:Ignorable="a14" a14:legacySpreadsheetColorIndex="22">
                        <a:alpha val="39999"/>
                      </a:srgbClr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Not for publication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E1:BE202"/>
  <sheetViews>
    <sheetView showGridLines="0" topLeftCell="A40" zoomScale="83" zoomScaleNormal="83" workbookViewId="0">
      <selection activeCell="M4" sqref="M4"/>
    </sheetView>
  </sheetViews>
  <sheetFormatPr defaultColWidth="9.109375" defaultRowHeight="13.2"/>
  <cols>
    <col min="1" max="4" width="9.109375" style="323"/>
    <col min="5" max="5" width="4.6640625" style="323" customWidth="1"/>
    <col min="6" max="6" width="5.109375" style="323" customWidth="1"/>
    <col min="7" max="7" width="22.33203125" style="323" customWidth="1"/>
    <col min="8" max="8" width="25.6640625" style="323" customWidth="1"/>
    <col min="9" max="9" width="0.6640625" style="323" customWidth="1"/>
    <col min="10" max="10" width="25.6640625" style="323" customWidth="1"/>
    <col min="11" max="11" width="6.109375" style="323" customWidth="1"/>
    <col min="12" max="12" width="12.6640625" style="323" customWidth="1"/>
    <col min="13" max="13" width="24.5546875" style="323" customWidth="1"/>
    <col min="14" max="14" width="3.6640625" style="323" customWidth="1"/>
    <col min="15" max="16384" width="9.109375" style="323"/>
  </cols>
  <sheetData>
    <row r="1" spans="5:57" ht="3" customHeight="1"/>
    <row r="2" spans="5:57" ht="28.8" customHeight="1">
      <c r="E2" s="322"/>
      <c r="F2" s="1553" t="s">
        <v>222</v>
      </c>
      <c r="G2" s="1553"/>
      <c r="H2" s="1553"/>
      <c r="I2" s="1553"/>
      <c r="J2" s="1553"/>
      <c r="K2" s="1553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2"/>
      <c r="AH2" s="322"/>
      <c r="AI2" s="322"/>
      <c r="AJ2" s="322"/>
      <c r="AK2" s="322"/>
      <c r="AL2" s="322"/>
      <c r="AM2" s="322"/>
      <c r="AN2" s="322"/>
      <c r="AO2" s="322"/>
      <c r="AP2" s="322"/>
      <c r="AQ2" s="322"/>
      <c r="AR2" s="322"/>
      <c r="AS2" s="322"/>
      <c r="AT2" s="322"/>
      <c r="AU2" s="322"/>
      <c r="AV2" s="322"/>
      <c r="AW2" s="322"/>
      <c r="AX2" s="322"/>
      <c r="AY2" s="322"/>
      <c r="AZ2" s="322"/>
      <c r="BA2" s="322"/>
      <c r="BB2" s="322"/>
      <c r="BC2" s="322"/>
      <c r="BD2" s="322"/>
      <c r="BE2" s="322"/>
    </row>
    <row r="3" spans="5:57" ht="5.7" customHeight="1">
      <c r="E3" s="322"/>
      <c r="F3" s="331"/>
      <c r="G3" s="331"/>
      <c r="H3" s="331"/>
      <c r="I3" s="331"/>
      <c r="J3" s="331"/>
      <c r="K3" s="331"/>
      <c r="L3" s="331"/>
      <c r="M3" s="331"/>
      <c r="N3" s="331"/>
      <c r="O3" s="322"/>
      <c r="P3" s="322"/>
      <c r="Q3" s="322"/>
      <c r="R3" s="322"/>
      <c r="S3" s="322"/>
      <c r="T3" s="322"/>
      <c r="U3" s="322"/>
      <c r="V3" s="322"/>
      <c r="W3" s="322"/>
      <c r="X3" s="322"/>
      <c r="Y3" s="322"/>
      <c r="Z3" s="322"/>
      <c r="AA3" s="322"/>
      <c r="AB3" s="322"/>
      <c r="AC3" s="322"/>
      <c r="AD3" s="322"/>
      <c r="AE3" s="322"/>
      <c r="AF3" s="322"/>
      <c r="AG3" s="322"/>
      <c r="AH3" s="322"/>
      <c r="AI3" s="322"/>
      <c r="AJ3" s="322"/>
      <c r="AK3" s="322"/>
      <c r="AL3" s="322"/>
      <c r="AM3" s="322"/>
      <c r="AN3" s="322"/>
      <c r="AO3" s="322"/>
      <c r="AP3" s="322"/>
      <c r="AQ3" s="322"/>
      <c r="AR3" s="322"/>
      <c r="AS3" s="322"/>
      <c r="AT3" s="322"/>
      <c r="AU3" s="322"/>
      <c r="AV3" s="322"/>
      <c r="AW3" s="322"/>
      <c r="AX3" s="322"/>
      <c r="AY3" s="322"/>
      <c r="AZ3" s="322"/>
      <c r="BA3" s="322"/>
      <c r="BB3" s="322"/>
      <c r="BC3" s="322"/>
      <c r="BD3" s="322"/>
      <c r="BE3" s="322"/>
    </row>
    <row r="4" spans="5:57" ht="87.6" customHeight="1">
      <c r="E4" s="322"/>
      <c r="F4" s="1560" t="s">
        <v>635</v>
      </c>
      <c r="G4" s="1560"/>
      <c r="H4" s="1560"/>
      <c r="I4" s="1560"/>
      <c r="J4" s="1560"/>
      <c r="K4" s="1560"/>
      <c r="L4" s="331"/>
      <c r="M4" s="331"/>
      <c r="N4" s="331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B4" s="322"/>
      <c r="AC4" s="322"/>
      <c r="AD4" s="322"/>
      <c r="AE4" s="322"/>
      <c r="AF4" s="322"/>
      <c r="AG4" s="1557"/>
      <c r="AH4" s="1557"/>
      <c r="AI4" s="1557"/>
      <c r="AJ4" s="1557"/>
      <c r="AK4" s="1557"/>
      <c r="AL4" s="1557"/>
      <c r="AM4" s="1557"/>
      <c r="AN4" s="322"/>
      <c r="AO4" s="322"/>
      <c r="AP4" s="322"/>
      <c r="AQ4" s="322"/>
      <c r="AR4" s="322"/>
      <c r="AS4" s="322"/>
      <c r="AT4" s="322"/>
      <c r="AU4" s="322"/>
      <c r="AV4" s="322"/>
      <c r="AW4" s="322"/>
      <c r="AX4" s="322"/>
      <c r="AY4" s="322"/>
      <c r="AZ4" s="322"/>
      <c r="BA4" s="322"/>
      <c r="BB4" s="322"/>
      <c r="BC4" s="322"/>
      <c r="BD4" s="322"/>
      <c r="BE4" s="322"/>
    </row>
    <row r="5" spans="5:57" ht="8.4" customHeight="1">
      <c r="E5" s="322"/>
      <c r="F5" s="322"/>
      <c r="G5" s="322"/>
      <c r="H5" s="330"/>
      <c r="I5" s="330"/>
      <c r="J5" s="330"/>
      <c r="K5" s="330"/>
      <c r="L5" s="330"/>
      <c r="M5" s="330"/>
      <c r="N5" s="330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B5" s="322"/>
      <c r="AC5" s="322"/>
      <c r="AD5" s="322"/>
      <c r="AE5" s="322"/>
      <c r="AF5" s="322"/>
      <c r="AG5" s="330"/>
      <c r="AH5" s="330"/>
      <c r="AI5" s="330"/>
      <c r="AJ5" s="330"/>
      <c r="AK5" s="330"/>
      <c r="AL5" s="330"/>
      <c r="AM5" s="330"/>
      <c r="AN5" s="322"/>
      <c r="AO5" s="322"/>
      <c r="AP5" s="322"/>
      <c r="AQ5" s="322"/>
      <c r="AR5" s="322"/>
      <c r="AS5" s="322"/>
      <c r="AT5" s="322"/>
      <c r="AU5" s="322"/>
      <c r="AV5" s="322"/>
      <c r="AW5" s="322"/>
      <c r="AX5" s="322"/>
      <c r="AY5" s="322"/>
      <c r="AZ5" s="322"/>
      <c r="BA5" s="322"/>
      <c r="BB5" s="322"/>
      <c r="BC5" s="322"/>
      <c r="BD5" s="322"/>
      <c r="BE5" s="322"/>
    </row>
    <row r="6" spans="5:57" ht="12.45" customHeight="1">
      <c r="E6" s="322"/>
      <c r="F6" s="322"/>
      <c r="G6" s="322"/>
      <c r="H6" s="1559" t="s">
        <v>215</v>
      </c>
      <c r="I6" s="1559"/>
      <c r="J6" s="1559"/>
      <c r="K6" s="330"/>
      <c r="L6" s="330"/>
      <c r="M6" s="330"/>
      <c r="N6" s="330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B6" s="322"/>
      <c r="AC6" s="322"/>
      <c r="AD6" s="322"/>
      <c r="AE6" s="322"/>
      <c r="AF6" s="322"/>
      <c r="AG6" s="330"/>
      <c r="AH6" s="330"/>
      <c r="AI6" s="330"/>
      <c r="AJ6" s="330"/>
      <c r="AK6" s="330"/>
      <c r="AL6" s="330"/>
      <c r="AM6" s="330"/>
      <c r="AN6" s="322"/>
      <c r="AO6" s="322"/>
      <c r="AP6" s="322"/>
      <c r="AQ6" s="322"/>
      <c r="AR6" s="322"/>
      <c r="AS6" s="322"/>
      <c r="AT6" s="322"/>
      <c r="AU6" s="322"/>
      <c r="AV6" s="322"/>
      <c r="AW6" s="322"/>
      <c r="AX6" s="322"/>
      <c r="AY6" s="322"/>
      <c r="AZ6" s="322"/>
      <c r="BA6" s="322"/>
      <c r="BB6" s="322"/>
      <c r="BC6" s="322"/>
      <c r="BD6" s="322"/>
      <c r="BE6" s="322"/>
    </row>
    <row r="7" spans="5:57" ht="18.600000000000001" thickBot="1">
      <c r="E7" s="322"/>
      <c r="F7" s="333"/>
      <c r="G7" s="333"/>
      <c r="H7" s="353" t="s">
        <v>505</v>
      </c>
      <c r="I7" s="332"/>
      <c r="M7" s="353" t="s">
        <v>506</v>
      </c>
      <c r="N7" s="334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B7" s="322"/>
      <c r="AC7" s="322"/>
      <c r="AD7" s="322"/>
      <c r="AE7" s="322"/>
      <c r="AF7" s="322"/>
      <c r="AG7" s="1558"/>
      <c r="AH7" s="1558"/>
      <c r="AI7" s="1558"/>
      <c r="AJ7" s="1558"/>
      <c r="AK7" s="324"/>
      <c r="AL7" s="322"/>
      <c r="AM7" s="322"/>
      <c r="AN7" s="322"/>
      <c r="AO7" s="322"/>
      <c r="AP7" s="322"/>
      <c r="AQ7" s="322"/>
      <c r="AR7" s="322"/>
      <c r="AS7" s="322"/>
      <c r="AT7" s="322"/>
      <c r="AU7" s="322"/>
      <c r="AV7" s="322"/>
      <c r="AW7" s="322"/>
      <c r="AX7" s="322"/>
      <c r="AY7" s="322"/>
      <c r="AZ7" s="322"/>
      <c r="BA7" s="322"/>
      <c r="BB7" s="322"/>
      <c r="BC7" s="322"/>
      <c r="BD7" s="322"/>
      <c r="BE7" s="322"/>
    </row>
    <row r="8" spans="5:57" s="339" customFormat="1" ht="30" customHeight="1" thickTop="1">
      <c r="E8" s="340"/>
      <c r="F8" s="355"/>
      <c r="G8" s="350" t="s">
        <v>53</v>
      </c>
      <c r="H8" s="1196" t="s">
        <v>212</v>
      </c>
      <c r="I8" s="338"/>
      <c r="J8" s="1314"/>
      <c r="K8" s="1315" t="s">
        <v>221</v>
      </c>
      <c r="L8" s="1316" t="s">
        <v>552</v>
      </c>
      <c r="M8" s="1197" t="s">
        <v>212</v>
      </c>
      <c r="N8" s="341"/>
      <c r="O8" s="340"/>
      <c r="P8" s="340"/>
      <c r="Q8" s="340"/>
      <c r="R8" s="340"/>
      <c r="S8" s="340"/>
      <c r="T8" s="340"/>
      <c r="U8" s="340"/>
      <c r="V8" s="340"/>
      <c r="W8" s="340"/>
      <c r="X8" s="340"/>
      <c r="Y8" s="340"/>
      <c r="Z8" s="340"/>
      <c r="AA8" s="340"/>
      <c r="AB8" s="340"/>
      <c r="AC8" s="340"/>
      <c r="AD8" s="340"/>
      <c r="AE8" s="340"/>
      <c r="AF8" s="343"/>
      <c r="AG8" s="1554"/>
      <c r="AH8" s="1554"/>
      <c r="AI8" s="1554"/>
      <c r="AJ8" s="1554"/>
      <c r="AK8" s="342"/>
      <c r="AL8" s="340"/>
      <c r="AM8" s="340"/>
      <c r="AN8" s="340"/>
      <c r="AO8" s="340"/>
      <c r="AP8" s="340"/>
      <c r="AQ8" s="340"/>
      <c r="AR8" s="340"/>
      <c r="AS8" s="340"/>
      <c r="AT8" s="340"/>
      <c r="AU8" s="340"/>
      <c r="AV8" s="340"/>
      <c r="AW8" s="340"/>
      <c r="AX8" s="340"/>
      <c r="AY8" s="340"/>
      <c r="AZ8" s="340"/>
      <c r="BA8" s="340"/>
      <c r="BB8" s="340"/>
      <c r="BC8" s="340"/>
      <c r="BD8" s="340"/>
      <c r="BE8" s="343"/>
    </row>
    <row r="9" spans="5:57" s="339" customFormat="1" ht="30" customHeight="1">
      <c r="E9" s="340"/>
      <c r="F9" s="356" t="s">
        <v>221</v>
      </c>
      <c r="G9" s="350" t="s">
        <v>173</v>
      </c>
      <c r="H9" s="1196" t="s">
        <v>212</v>
      </c>
      <c r="I9" s="338"/>
      <c r="K9" s="1312" t="s">
        <v>221</v>
      </c>
      <c r="L9" s="350" t="s">
        <v>553</v>
      </c>
      <c r="M9" s="1307" t="s">
        <v>212</v>
      </c>
      <c r="N9" s="344"/>
      <c r="O9" s="340"/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0"/>
      <c r="AD9" s="340"/>
      <c r="AE9" s="340"/>
      <c r="AF9" s="345"/>
      <c r="AG9" s="1554"/>
      <c r="AH9" s="1554"/>
      <c r="AI9" s="1554"/>
      <c r="AJ9" s="1554"/>
      <c r="AK9" s="342"/>
      <c r="AL9" s="340"/>
      <c r="AM9" s="340"/>
      <c r="AN9" s="340"/>
      <c r="AO9" s="340"/>
      <c r="AP9" s="340"/>
      <c r="AQ9" s="340"/>
      <c r="AR9" s="340"/>
      <c r="AS9" s="340"/>
      <c r="AT9" s="340"/>
      <c r="AU9" s="340"/>
      <c r="AV9" s="340"/>
      <c r="AW9" s="340"/>
      <c r="AX9" s="340"/>
      <c r="AY9" s="340"/>
      <c r="AZ9" s="340"/>
      <c r="BA9" s="340"/>
      <c r="BB9" s="340"/>
      <c r="BC9" s="340"/>
      <c r="BD9" s="340"/>
      <c r="BE9" s="345"/>
    </row>
    <row r="10" spans="5:57" s="339" customFormat="1" ht="30" customHeight="1">
      <c r="E10" s="340"/>
      <c r="F10" s="356" t="s">
        <v>221</v>
      </c>
      <c r="G10" s="350" t="s">
        <v>513</v>
      </c>
      <c r="H10" s="1196" t="s">
        <v>212</v>
      </c>
      <c r="I10" s="338"/>
      <c r="K10" s="1312" t="s">
        <v>221</v>
      </c>
      <c r="L10" s="350" t="s">
        <v>214</v>
      </c>
      <c r="M10" s="1307" t="s">
        <v>212</v>
      </c>
      <c r="N10" s="346"/>
      <c r="O10" s="340"/>
      <c r="P10" s="340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5"/>
      <c r="AG10" s="345"/>
      <c r="AH10" s="345"/>
      <c r="AI10" s="340"/>
      <c r="AJ10" s="340"/>
      <c r="AK10" s="340"/>
      <c r="AL10" s="340"/>
      <c r="AM10" s="340"/>
      <c r="AN10" s="340"/>
      <c r="AO10" s="340"/>
      <c r="AP10" s="340"/>
      <c r="AQ10" s="340"/>
      <c r="AR10" s="340"/>
      <c r="AS10" s="340"/>
      <c r="AT10" s="340"/>
      <c r="AU10" s="340"/>
      <c r="AV10" s="340"/>
      <c r="AW10" s="340"/>
      <c r="AX10" s="340"/>
      <c r="AY10" s="340"/>
      <c r="AZ10" s="340"/>
      <c r="BA10" s="340"/>
      <c r="BB10" s="340"/>
      <c r="BC10" s="340"/>
      <c r="BD10" s="340"/>
      <c r="BE10" s="345"/>
    </row>
    <row r="11" spans="5:57" s="339" customFormat="1" ht="30" customHeight="1">
      <c r="E11" s="340"/>
      <c r="F11" s="356" t="s">
        <v>221</v>
      </c>
      <c r="G11" s="350" t="s">
        <v>175</v>
      </c>
      <c r="H11" s="1196" t="s">
        <v>212</v>
      </c>
      <c r="I11" s="338"/>
      <c r="K11" s="1312"/>
      <c r="L11" s="350"/>
      <c r="M11" s="1308"/>
      <c r="N11" s="346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5"/>
      <c r="AG11" s="345"/>
      <c r="AH11" s="345"/>
      <c r="AI11" s="340"/>
      <c r="AJ11" s="340"/>
      <c r="AK11" s="340"/>
      <c r="AL11" s="340"/>
      <c r="AM11" s="340"/>
      <c r="AN11" s="340"/>
      <c r="AO11" s="340"/>
      <c r="AP11" s="340"/>
      <c r="AQ11" s="340"/>
      <c r="AR11" s="340"/>
      <c r="AS11" s="340"/>
      <c r="AT11" s="340"/>
      <c r="AU11" s="340"/>
      <c r="AV11" s="340"/>
      <c r="AW11" s="340"/>
      <c r="AX11" s="340"/>
      <c r="AY11" s="340"/>
      <c r="AZ11" s="340"/>
      <c r="BA11" s="340"/>
      <c r="BB11" s="340"/>
      <c r="BC11" s="340"/>
      <c r="BD11" s="340"/>
      <c r="BE11" s="345"/>
    </row>
    <row r="12" spans="5:57" s="339" customFormat="1" ht="30" customHeight="1">
      <c r="E12" s="340"/>
      <c r="F12" s="356" t="s">
        <v>221</v>
      </c>
      <c r="G12" s="350" t="s">
        <v>514</v>
      </c>
      <c r="H12" s="1196" t="s">
        <v>212</v>
      </c>
      <c r="I12" s="338"/>
      <c r="K12" s="1312"/>
      <c r="L12" s="350"/>
      <c r="M12" s="1308"/>
      <c r="N12" s="346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0"/>
      <c r="AH12" s="340"/>
      <c r="AI12" s="340"/>
      <c r="AJ12" s="347"/>
      <c r="AK12" s="347"/>
      <c r="AL12" s="340"/>
      <c r="AM12" s="340"/>
      <c r="AN12" s="340"/>
      <c r="AO12" s="340"/>
      <c r="AP12" s="340"/>
      <c r="AQ12" s="340"/>
      <c r="AR12" s="340"/>
      <c r="AS12" s="340"/>
      <c r="AT12" s="340"/>
      <c r="AU12" s="340"/>
      <c r="AV12" s="340"/>
      <c r="AW12" s="340"/>
      <c r="AX12" s="340"/>
      <c r="AY12" s="340"/>
      <c r="AZ12" s="340"/>
      <c r="BA12" s="340"/>
      <c r="BB12" s="340"/>
      <c r="BC12" s="340"/>
      <c r="BD12" s="340"/>
      <c r="BE12" s="340"/>
    </row>
    <row r="13" spans="5:57" s="339" customFormat="1" ht="30" customHeight="1">
      <c r="E13" s="340"/>
      <c r="F13" s="356" t="s">
        <v>221</v>
      </c>
      <c r="G13" s="350" t="s">
        <v>213</v>
      </c>
      <c r="H13" s="1196" t="s">
        <v>212</v>
      </c>
      <c r="I13" s="338"/>
      <c r="K13" s="1312"/>
      <c r="L13" s="350"/>
      <c r="M13" s="1308"/>
      <c r="N13" s="346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0"/>
      <c r="AH13" s="340"/>
      <c r="AI13" s="340"/>
      <c r="AJ13" s="1555"/>
      <c r="AK13" s="1556"/>
      <c r="AL13" s="340"/>
      <c r="AM13" s="340"/>
      <c r="AN13" s="340"/>
      <c r="AO13" s="340"/>
      <c r="AP13" s="340"/>
      <c r="AQ13" s="340"/>
      <c r="AR13" s="340"/>
      <c r="AS13" s="340"/>
      <c r="AT13" s="340"/>
      <c r="AU13" s="340"/>
      <c r="AV13" s="340"/>
      <c r="AW13" s="340"/>
      <c r="AX13" s="340"/>
      <c r="AY13" s="340"/>
      <c r="AZ13" s="340"/>
      <c r="BA13" s="340"/>
      <c r="BB13" s="340"/>
      <c r="BC13" s="340"/>
      <c r="BD13" s="340"/>
      <c r="BE13" s="340"/>
    </row>
    <row r="14" spans="5:57" s="339" customFormat="1" ht="30" customHeight="1">
      <c r="E14" s="340"/>
      <c r="F14" s="356" t="s">
        <v>221</v>
      </c>
      <c r="G14" s="350" t="s">
        <v>214</v>
      </c>
      <c r="H14" s="1196" t="s">
        <v>212</v>
      </c>
      <c r="I14" s="338"/>
      <c r="K14" s="1312"/>
      <c r="L14" s="350"/>
      <c r="M14" s="1308"/>
      <c r="N14" s="346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0"/>
      <c r="AH14" s="340"/>
      <c r="AI14" s="340"/>
      <c r="AJ14" s="337"/>
      <c r="AK14" s="336"/>
      <c r="AL14" s="340"/>
      <c r="AM14" s="340"/>
      <c r="AN14" s="340"/>
      <c r="AO14" s="340"/>
      <c r="AP14" s="340"/>
      <c r="AQ14" s="340"/>
      <c r="AR14" s="340"/>
      <c r="AS14" s="340"/>
      <c r="AT14" s="340"/>
      <c r="AU14" s="340"/>
      <c r="AV14" s="340"/>
      <c r="AW14" s="340"/>
      <c r="AX14" s="340"/>
      <c r="AY14" s="340"/>
      <c r="AZ14" s="340"/>
      <c r="BA14" s="340"/>
      <c r="BB14" s="340"/>
      <c r="BC14" s="340"/>
      <c r="BD14" s="340"/>
      <c r="BE14" s="340"/>
    </row>
    <row r="15" spans="5:57" s="339" customFormat="1" ht="30" customHeight="1">
      <c r="E15" s="340"/>
      <c r="F15" s="356" t="s">
        <v>221</v>
      </c>
      <c r="G15" s="350" t="s">
        <v>193</v>
      </c>
      <c r="H15" s="1196" t="s">
        <v>212</v>
      </c>
      <c r="I15" s="338"/>
      <c r="K15" s="1312"/>
      <c r="L15" s="350"/>
      <c r="M15" s="1308"/>
      <c r="N15" s="346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0"/>
      <c r="AH15" s="340"/>
      <c r="AI15" s="340"/>
      <c r="AJ15" s="336"/>
      <c r="AK15" s="336"/>
      <c r="AL15" s="340"/>
      <c r="AM15" s="340"/>
      <c r="AN15" s="340"/>
      <c r="AO15" s="340"/>
      <c r="AP15" s="340"/>
      <c r="AQ15" s="340"/>
      <c r="AR15" s="340"/>
      <c r="AS15" s="340"/>
      <c r="AT15" s="340"/>
      <c r="AU15" s="340"/>
      <c r="AV15" s="340"/>
      <c r="AW15" s="340"/>
      <c r="AX15" s="340"/>
      <c r="AY15" s="340"/>
      <c r="AZ15" s="340"/>
      <c r="BA15" s="340"/>
      <c r="BB15" s="340"/>
      <c r="BC15" s="340"/>
      <c r="BD15" s="340"/>
      <c r="BE15" s="340"/>
    </row>
    <row r="16" spans="5:57" s="339" customFormat="1" ht="30" customHeight="1">
      <c r="E16" s="340"/>
      <c r="F16" s="356" t="s">
        <v>221</v>
      </c>
      <c r="G16" s="350" t="s">
        <v>179</v>
      </c>
      <c r="H16" s="1196" t="s">
        <v>212</v>
      </c>
      <c r="I16" s="338"/>
      <c r="K16" s="1312"/>
      <c r="L16" s="350"/>
      <c r="M16" s="1308"/>
      <c r="N16" s="346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0"/>
      <c r="AH16" s="340"/>
      <c r="AI16" s="340"/>
      <c r="AJ16" s="336"/>
      <c r="AK16" s="337"/>
      <c r="AL16" s="340"/>
      <c r="AM16" s="340"/>
      <c r="AN16" s="340"/>
      <c r="AO16" s="340"/>
      <c r="AP16" s="340"/>
      <c r="AQ16" s="340"/>
      <c r="AR16" s="340"/>
      <c r="AS16" s="340"/>
      <c r="AT16" s="340"/>
      <c r="AU16" s="340"/>
      <c r="AV16" s="340"/>
      <c r="AW16" s="340"/>
      <c r="AX16" s="340"/>
      <c r="AY16" s="340"/>
      <c r="AZ16" s="340"/>
      <c r="BA16" s="340"/>
      <c r="BB16" s="340"/>
      <c r="BC16" s="340"/>
      <c r="BD16" s="340"/>
      <c r="BE16" s="340"/>
    </row>
    <row r="17" spans="5:57" s="339" customFormat="1" ht="30" customHeight="1">
      <c r="E17" s="340"/>
      <c r="F17" s="356" t="s">
        <v>221</v>
      </c>
      <c r="G17" s="350" t="s">
        <v>67</v>
      </c>
      <c r="H17" s="1196" t="s">
        <v>212</v>
      </c>
      <c r="I17" s="338"/>
      <c r="K17" s="1312"/>
      <c r="L17" s="350"/>
      <c r="M17" s="1308"/>
      <c r="N17" s="346"/>
      <c r="O17" s="340"/>
      <c r="P17" s="340"/>
      <c r="Q17" s="340"/>
      <c r="R17" s="340"/>
      <c r="S17" s="340"/>
      <c r="T17" s="340"/>
      <c r="U17" s="340"/>
      <c r="V17" s="340"/>
      <c r="W17" s="340"/>
      <c r="X17" s="340"/>
      <c r="Y17" s="340"/>
      <c r="Z17" s="340"/>
      <c r="AA17" s="340"/>
      <c r="AB17" s="340"/>
      <c r="AC17" s="340"/>
      <c r="AD17" s="340"/>
      <c r="AE17" s="340"/>
      <c r="AF17" s="340"/>
      <c r="AG17" s="340"/>
      <c r="AH17" s="340"/>
      <c r="AI17" s="340"/>
      <c r="AJ17" s="336"/>
      <c r="AK17" s="336"/>
      <c r="AL17" s="340"/>
      <c r="AM17" s="340"/>
      <c r="AN17" s="340"/>
      <c r="AO17" s="340"/>
      <c r="AP17" s="340"/>
      <c r="AQ17" s="340"/>
      <c r="AR17" s="340"/>
      <c r="AS17" s="340"/>
      <c r="AT17" s="340"/>
      <c r="AU17" s="340"/>
      <c r="AV17" s="340"/>
      <c r="AW17" s="340"/>
      <c r="AX17" s="340"/>
      <c r="AY17" s="340"/>
      <c r="AZ17" s="340"/>
      <c r="BA17" s="340"/>
      <c r="BB17" s="340"/>
      <c r="BC17" s="340"/>
      <c r="BD17" s="340"/>
      <c r="BE17" s="340"/>
    </row>
    <row r="18" spans="5:57" s="339" customFormat="1" ht="30" customHeight="1">
      <c r="E18" s="340"/>
      <c r="F18" s="356" t="s">
        <v>221</v>
      </c>
      <c r="G18" s="350" t="s">
        <v>646</v>
      </c>
      <c r="H18" s="1196" t="s">
        <v>212</v>
      </c>
      <c r="I18" s="338"/>
      <c r="K18" s="1312"/>
      <c r="L18" s="350"/>
      <c r="M18" s="1308"/>
      <c r="N18" s="346"/>
      <c r="O18" s="340"/>
      <c r="P18" s="340"/>
      <c r="Q18" s="340"/>
      <c r="R18" s="340"/>
      <c r="S18" s="340"/>
      <c r="T18" s="340"/>
      <c r="U18" s="340"/>
      <c r="V18" s="340"/>
      <c r="W18" s="340"/>
      <c r="X18" s="340"/>
      <c r="Y18" s="340"/>
      <c r="Z18" s="340"/>
      <c r="AA18" s="340"/>
      <c r="AB18" s="340"/>
      <c r="AC18" s="340"/>
      <c r="AD18" s="340"/>
      <c r="AE18" s="340"/>
      <c r="AF18" s="340"/>
      <c r="AG18" s="340"/>
      <c r="AH18" s="340"/>
      <c r="AI18" s="340"/>
      <c r="AJ18" s="336"/>
      <c r="AK18" s="336"/>
      <c r="AL18" s="340"/>
      <c r="AM18" s="340"/>
      <c r="AN18" s="340"/>
      <c r="AO18" s="340"/>
      <c r="AP18" s="340"/>
      <c r="AQ18" s="340"/>
      <c r="AR18" s="340"/>
      <c r="AS18" s="340"/>
      <c r="AT18" s="340"/>
      <c r="AU18" s="340"/>
      <c r="AV18" s="340"/>
      <c r="AW18" s="340"/>
      <c r="AX18" s="340"/>
      <c r="AY18" s="340"/>
      <c r="AZ18" s="340"/>
      <c r="BA18" s="340"/>
      <c r="BB18" s="340"/>
      <c r="BC18" s="340"/>
      <c r="BD18" s="340"/>
      <c r="BE18" s="340"/>
    </row>
    <row r="19" spans="5:57" s="339" customFormat="1" ht="30" customHeight="1">
      <c r="E19" s="340"/>
      <c r="F19" s="356" t="s">
        <v>221</v>
      </c>
      <c r="G19" s="350" t="s">
        <v>87</v>
      </c>
      <c r="H19" s="1196" t="s">
        <v>212</v>
      </c>
      <c r="I19" s="338"/>
      <c r="K19" s="1312"/>
      <c r="L19" s="350"/>
      <c r="M19" s="1308"/>
      <c r="N19" s="346"/>
      <c r="O19" s="340"/>
      <c r="P19" s="340"/>
      <c r="Q19" s="340"/>
      <c r="R19" s="340"/>
      <c r="S19" s="340"/>
      <c r="T19" s="340"/>
      <c r="U19" s="340"/>
      <c r="V19" s="340"/>
      <c r="W19" s="340"/>
      <c r="X19" s="340"/>
      <c r="Y19" s="340"/>
      <c r="Z19" s="340"/>
      <c r="AA19" s="340"/>
      <c r="AB19" s="340"/>
      <c r="AC19" s="340"/>
      <c r="AD19" s="340"/>
      <c r="AE19" s="340"/>
      <c r="AF19" s="340"/>
      <c r="AG19" s="340"/>
      <c r="AH19" s="340"/>
      <c r="AI19" s="340"/>
      <c r="AJ19" s="336"/>
      <c r="AK19" s="336"/>
      <c r="AL19" s="340"/>
      <c r="AM19" s="340"/>
      <c r="AN19" s="340"/>
      <c r="AO19" s="340"/>
      <c r="AP19" s="340"/>
      <c r="AQ19" s="340"/>
      <c r="AR19" s="340"/>
      <c r="AS19" s="340"/>
      <c r="AT19" s="340"/>
      <c r="AU19" s="340"/>
      <c r="AV19" s="340"/>
      <c r="AW19" s="340"/>
      <c r="AX19" s="340"/>
      <c r="AY19" s="340"/>
      <c r="AZ19" s="340"/>
      <c r="BA19" s="340"/>
      <c r="BB19" s="340"/>
      <c r="BC19" s="340"/>
      <c r="BD19" s="340"/>
      <c r="BE19" s="340"/>
    </row>
    <row r="20" spans="5:57" s="339" customFormat="1" ht="30" customHeight="1">
      <c r="E20" s="340"/>
      <c r="F20" s="356" t="s">
        <v>221</v>
      </c>
      <c r="G20" s="350" t="s">
        <v>216</v>
      </c>
      <c r="H20" s="1196" t="s">
        <v>212</v>
      </c>
      <c r="I20" s="338"/>
      <c r="K20" s="1312"/>
      <c r="L20" s="350"/>
      <c r="M20" s="1309"/>
      <c r="N20" s="346"/>
      <c r="O20" s="340"/>
      <c r="P20" s="340"/>
      <c r="Q20" s="340"/>
      <c r="R20" s="340"/>
      <c r="S20" s="340"/>
      <c r="T20" s="340"/>
      <c r="U20" s="340"/>
      <c r="V20" s="340"/>
      <c r="W20" s="340"/>
      <c r="X20" s="340"/>
      <c r="Y20" s="340"/>
      <c r="Z20" s="340"/>
      <c r="AA20" s="340"/>
      <c r="AB20" s="340"/>
      <c r="AC20" s="340"/>
      <c r="AD20" s="340"/>
      <c r="AE20" s="340"/>
      <c r="AF20" s="340"/>
      <c r="AG20" s="340"/>
      <c r="AH20" s="340"/>
      <c r="AI20" s="340"/>
      <c r="AJ20" s="336"/>
      <c r="AK20" s="336"/>
      <c r="AL20" s="340"/>
      <c r="AM20" s="340"/>
      <c r="AN20" s="340"/>
      <c r="AO20" s="340"/>
      <c r="AP20" s="340"/>
      <c r="AQ20" s="340"/>
      <c r="AR20" s="340"/>
      <c r="AS20" s="340"/>
      <c r="AT20" s="340"/>
      <c r="AU20" s="340"/>
      <c r="AV20" s="340"/>
      <c r="AW20" s="340"/>
      <c r="AX20" s="340"/>
      <c r="AY20" s="340"/>
      <c r="AZ20" s="340"/>
      <c r="BA20" s="340"/>
      <c r="BB20" s="340"/>
      <c r="BC20" s="340"/>
      <c r="BD20" s="340"/>
      <c r="BE20" s="340"/>
    </row>
    <row r="21" spans="5:57" s="339" customFormat="1" ht="30" customHeight="1">
      <c r="E21" s="340"/>
      <c r="F21" s="356" t="s">
        <v>221</v>
      </c>
      <c r="G21" s="350" t="s">
        <v>447</v>
      </c>
      <c r="H21" s="1196" t="s">
        <v>212</v>
      </c>
      <c r="I21" s="338"/>
      <c r="K21" s="1312"/>
      <c r="L21" s="350"/>
      <c r="M21" s="1308"/>
      <c r="N21" s="346"/>
      <c r="O21" s="340"/>
      <c r="P21" s="340"/>
      <c r="Q21" s="340"/>
      <c r="R21" s="340"/>
      <c r="S21" s="340"/>
      <c r="T21" s="340"/>
      <c r="U21" s="340"/>
      <c r="V21" s="340"/>
      <c r="W21" s="340"/>
      <c r="X21" s="340"/>
      <c r="Y21" s="340"/>
      <c r="Z21" s="340"/>
      <c r="AA21" s="340"/>
      <c r="AB21" s="340"/>
      <c r="AC21" s="340"/>
      <c r="AD21" s="340"/>
      <c r="AE21" s="340"/>
      <c r="AF21" s="340"/>
      <c r="AG21" s="340"/>
      <c r="AH21" s="340"/>
      <c r="AI21" s="340"/>
      <c r="AJ21" s="336"/>
      <c r="AK21" s="336"/>
      <c r="AL21" s="340"/>
      <c r="AM21" s="340"/>
      <c r="AN21" s="340"/>
      <c r="AO21" s="340"/>
      <c r="AP21" s="340"/>
      <c r="AQ21" s="340"/>
      <c r="AR21" s="340"/>
      <c r="AS21" s="340"/>
      <c r="AT21" s="340"/>
      <c r="AU21" s="340"/>
      <c r="AV21" s="340"/>
      <c r="AW21" s="340"/>
      <c r="AX21" s="340"/>
      <c r="AY21" s="340"/>
      <c r="AZ21" s="340"/>
      <c r="BA21" s="340"/>
      <c r="BB21" s="340"/>
      <c r="BC21" s="340"/>
      <c r="BD21" s="340"/>
      <c r="BE21" s="340"/>
    </row>
    <row r="22" spans="5:57" s="339" customFormat="1" ht="30" customHeight="1">
      <c r="E22" s="340"/>
      <c r="F22" s="356" t="s">
        <v>221</v>
      </c>
      <c r="G22" s="350" t="s">
        <v>220</v>
      </c>
      <c r="H22" s="1196" t="s">
        <v>212</v>
      </c>
      <c r="I22" s="338"/>
      <c r="K22" s="1312"/>
      <c r="L22" s="350"/>
      <c r="M22" s="1308"/>
      <c r="N22" s="346"/>
      <c r="O22" s="340"/>
      <c r="P22" s="340"/>
      <c r="Q22" s="340"/>
      <c r="R22" s="34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  <c r="AG22" s="340"/>
      <c r="AH22" s="340"/>
      <c r="AI22" s="340"/>
      <c r="AJ22" s="336"/>
      <c r="AK22" s="336"/>
      <c r="AL22" s="340"/>
      <c r="AM22" s="340"/>
      <c r="AN22" s="340"/>
      <c r="AO22" s="340"/>
      <c r="AP22" s="340"/>
      <c r="AQ22" s="340"/>
      <c r="AR22" s="340"/>
      <c r="AS22" s="340"/>
      <c r="AT22" s="340"/>
      <c r="AU22" s="340"/>
      <c r="AV22" s="340"/>
      <c r="AW22" s="340"/>
      <c r="AX22" s="340"/>
      <c r="AY22" s="340"/>
      <c r="AZ22" s="340"/>
      <c r="BA22" s="340"/>
      <c r="BB22" s="340"/>
      <c r="BC22" s="340"/>
      <c r="BD22" s="340"/>
      <c r="BE22" s="340"/>
    </row>
    <row r="23" spans="5:57" s="339" customFormat="1" ht="30" customHeight="1">
      <c r="E23" s="340"/>
      <c r="F23" s="356" t="s">
        <v>221</v>
      </c>
      <c r="G23" s="354" t="s">
        <v>217</v>
      </c>
      <c r="H23" s="1196" t="s">
        <v>212</v>
      </c>
      <c r="I23" s="338"/>
      <c r="K23" s="1312"/>
      <c r="L23" s="354"/>
      <c r="M23" s="1309"/>
      <c r="N23" s="346"/>
      <c r="O23" s="340"/>
      <c r="P23" s="340"/>
      <c r="Q23" s="340"/>
      <c r="R23" s="340"/>
      <c r="S23" s="340"/>
      <c r="T23" s="340"/>
      <c r="U23" s="340"/>
      <c r="V23" s="340"/>
      <c r="W23" s="340"/>
      <c r="X23" s="340"/>
      <c r="Y23" s="340"/>
      <c r="Z23" s="340"/>
      <c r="AA23" s="340"/>
      <c r="AB23" s="340"/>
      <c r="AC23" s="340"/>
      <c r="AD23" s="340"/>
      <c r="AE23" s="340"/>
      <c r="AF23" s="340"/>
      <c r="AG23" s="340"/>
      <c r="AH23" s="340"/>
      <c r="AI23" s="340"/>
      <c r="AJ23" s="336"/>
      <c r="AK23" s="336"/>
      <c r="AL23" s="340"/>
      <c r="AM23" s="340"/>
      <c r="AN23" s="340"/>
      <c r="AO23" s="340"/>
      <c r="AP23" s="340"/>
      <c r="AQ23" s="340"/>
      <c r="AR23" s="340"/>
      <c r="AS23" s="340"/>
      <c r="AT23" s="340"/>
      <c r="AU23" s="340"/>
      <c r="AV23" s="340"/>
      <c r="AW23" s="340"/>
      <c r="AX23" s="340"/>
      <c r="AY23" s="340"/>
      <c r="AZ23" s="340"/>
      <c r="BA23" s="340"/>
      <c r="BB23" s="340"/>
      <c r="BC23" s="340"/>
      <c r="BD23" s="340"/>
      <c r="BE23" s="340"/>
    </row>
    <row r="24" spans="5:57" s="339" customFormat="1" ht="30" customHeight="1">
      <c r="E24" s="340"/>
      <c r="F24" s="356" t="s">
        <v>221</v>
      </c>
      <c r="G24" s="354" t="s">
        <v>218</v>
      </c>
      <c r="H24" s="1196" t="s">
        <v>212</v>
      </c>
      <c r="I24" s="338"/>
      <c r="K24" s="1312"/>
      <c r="L24" s="354"/>
      <c r="M24" s="1309"/>
      <c r="N24" s="346"/>
      <c r="O24" s="340"/>
      <c r="P24" s="340"/>
      <c r="Q24" s="340"/>
      <c r="R24" s="340"/>
      <c r="S24" s="340"/>
      <c r="T24" s="340"/>
      <c r="U24" s="340"/>
      <c r="V24" s="340"/>
      <c r="W24" s="340"/>
      <c r="X24" s="340"/>
      <c r="Y24" s="340"/>
      <c r="Z24" s="340"/>
      <c r="AA24" s="340"/>
      <c r="AB24" s="340"/>
      <c r="AC24" s="340"/>
      <c r="AD24" s="340"/>
      <c r="AE24" s="340"/>
      <c r="AF24" s="340"/>
      <c r="AG24" s="340"/>
      <c r="AH24" s="340"/>
      <c r="AI24" s="340"/>
      <c r="AJ24" s="336"/>
      <c r="AK24" s="336"/>
      <c r="AL24" s="340"/>
      <c r="AM24" s="340"/>
      <c r="AN24" s="340"/>
      <c r="AO24" s="340"/>
      <c r="AP24" s="340"/>
      <c r="AQ24" s="340"/>
      <c r="AR24" s="340"/>
      <c r="AS24" s="340"/>
      <c r="AT24" s="340"/>
      <c r="AU24" s="340"/>
      <c r="AV24" s="340"/>
      <c r="AW24" s="340"/>
      <c r="AX24" s="340"/>
      <c r="AY24" s="340"/>
      <c r="AZ24" s="340"/>
      <c r="BA24" s="340"/>
      <c r="BB24" s="340"/>
      <c r="BC24" s="340"/>
      <c r="BD24" s="340"/>
      <c r="BE24" s="340"/>
    </row>
    <row r="25" spans="5:57" s="339" customFormat="1" ht="30" customHeight="1">
      <c r="E25" s="340"/>
      <c r="F25" s="356" t="s">
        <v>221</v>
      </c>
      <c r="G25" s="354" t="s">
        <v>459</v>
      </c>
      <c r="H25" s="1196" t="s">
        <v>212</v>
      </c>
      <c r="I25" s="338"/>
      <c r="K25" s="1312"/>
      <c r="L25" s="354"/>
      <c r="M25" s="1309"/>
      <c r="N25" s="346"/>
      <c r="O25" s="340"/>
      <c r="P25" s="340"/>
      <c r="Q25" s="340"/>
      <c r="R25" s="340"/>
      <c r="S25" s="340"/>
      <c r="T25" s="340"/>
      <c r="U25" s="340"/>
      <c r="V25" s="340"/>
      <c r="W25" s="340"/>
      <c r="X25" s="340"/>
      <c r="Y25" s="340"/>
      <c r="Z25" s="340"/>
      <c r="AA25" s="340"/>
      <c r="AB25" s="340"/>
      <c r="AC25" s="340"/>
      <c r="AD25" s="340"/>
      <c r="AE25" s="340"/>
      <c r="AF25" s="340"/>
      <c r="AG25" s="340"/>
      <c r="AH25" s="340"/>
      <c r="AI25" s="340"/>
      <c r="AJ25" s="336"/>
      <c r="AK25" s="336"/>
      <c r="AL25" s="340"/>
      <c r="AM25" s="340"/>
      <c r="AN25" s="340"/>
      <c r="AO25" s="340"/>
      <c r="AP25" s="340"/>
      <c r="AQ25" s="340"/>
      <c r="AR25" s="340"/>
      <c r="AS25" s="340"/>
      <c r="AT25" s="340"/>
      <c r="AU25" s="340"/>
      <c r="AV25" s="340"/>
      <c r="AW25" s="340"/>
      <c r="AX25" s="340"/>
      <c r="AY25" s="340"/>
      <c r="AZ25" s="340"/>
      <c r="BA25" s="340"/>
      <c r="BB25" s="340"/>
      <c r="BC25" s="340"/>
      <c r="BD25" s="340"/>
      <c r="BE25" s="340"/>
    </row>
    <row r="26" spans="5:57" s="339" customFormat="1" ht="30" customHeight="1">
      <c r="E26" s="340"/>
      <c r="F26" s="356" t="s">
        <v>221</v>
      </c>
      <c r="G26" s="354" t="s">
        <v>460</v>
      </c>
      <c r="H26" s="1196" t="s">
        <v>212</v>
      </c>
      <c r="I26" s="338"/>
      <c r="K26" s="1312"/>
      <c r="L26" s="354"/>
      <c r="M26" s="1309"/>
      <c r="N26" s="346"/>
      <c r="O26" s="340"/>
      <c r="P26" s="340"/>
      <c r="Q26" s="340"/>
      <c r="R26" s="340"/>
      <c r="S26" s="340"/>
      <c r="T26" s="340"/>
      <c r="U26" s="340"/>
      <c r="V26" s="340"/>
      <c r="W26" s="340"/>
      <c r="X26" s="340"/>
      <c r="Y26" s="340"/>
      <c r="Z26" s="340"/>
      <c r="AA26" s="340"/>
      <c r="AB26" s="340"/>
      <c r="AC26" s="340"/>
      <c r="AD26" s="340"/>
      <c r="AE26" s="340"/>
      <c r="AF26" s="340"/>
      <c r="AG26" s="340"/>
      <c r="AH26" s="340"/>
      <c r="AI26" s="340"/>
      <c r="AJ26" s="336"/>
      <c r="AK26" s="336"/>
      <c r="AL26" s="340"/>
      <c r="AM26" s="340"/>
      <c r="AN26" s="340"/>
      <c r="AO26" s="340"/>
      <c r="AP26" s="340"/>
      <c r="AQ26" s="340"/>
      <c r="AR26" s="340"/>
      <c r="AS26" s="340"/>
      <c r="AT26" s="340"/>
      <c r="AU26" s="340"/>
      <c r="AV26" s="340"/>
      <c r="AW26" s="340"/>
      <c r="AX26" s="340"/>
      <c r="AY26" s="340"/>
      <c r="AZ26" s="340"/>
      <c r="BA26" s="340"/>
      <c r="BB26" s="340"/>
      <c r="BC26" s="340"/>
      <c r="BD26" s="340"/>
      <c r="BE26" s="340"/>
    </row>
    <row r="27" spans="5:57" ht="30" customHeight="1">
      <c r="F27" s="356" t="s">
        <v>221</v>
      </c>
      <c r="G27" s="354" t="s">
        <v>512</v>
      </c>
      <c r="H27" s="1196" t="s">
        <v>212</v>
      </c>
      <c r="I27" s="338"/>
      <c r="K27" s="1312"/>
      <c r="L27" s="354"/>
      <c r="M27" s="1309"/>
      <c r="N27" s="1310"/>
    </row>
    <row r="28" spans="5:57" s="339" customFormat="1" ht="30" customHeight="1">
      <c r="E28" s="340"/>
      <c r="F28" s="356" t="s">
        <v>221</v>
      </c>
      <c r="G28" s="354" t="s">
        <v>603</v>
      </c>
      <c r="H28" s="1196" t="s">
        <v>212</v>
      </c>
      <c r="I28" s="338"/>
      <c r="K28" s="1312"/>
      <c r="L28" s="354"/>
      <c r="M28" s="1309"/>
      <c r="N28" s="1310"/>
      <c r="O28" s="340"/>
      <c r="P28" s="340"/>
      <c r="Q28" s="340"/>
      <c r="R28" s="340"/>
      <c r="S28" s="340"/>
      <c r="T28" s="340"/>
      <c r="U28" s="340"/>
      <c r="V28" s="340"/>
      <c r="W28" s="340"/>
      <c r="X28" s="340"/>
      <c r="Y28" s="340"/>
      <c r="Z28" s="340"/>
      <c r="AA28" s="340"/>
      <c r="AB28" s="340"/>
      <c r="AC28" s="340"/>
      <c r="AD28" s="340"/>
      <c r="AE28" s="340"/>
      <c r="AF28" s="340"/>
      <c r="AG28" s="340"/>
      <c r="AH28" s="340"/>
      <c r="AI28" s="340"/>
      <c r="AJ28" s="336"/>
      <c r="AK28" s="336"/>
      <c r="AL28" s="340"/>
      <c r="AM28" s="340"/>
      <c r="AN28" s="340"/>
      <c r="AO28" s="340"/>
      <c r="AP28" s="340"/>
      <c r="AQ28" s="340"/>
      <c r="AR28" s="340"/>
      <c r="AS28" s="340"/>
      <c r="AT28" s="340"/>
      <c r="AU28" s="340"/>
      <c r="AV28" s="340"/>
      <c r="AW28" s="340"/>
      <c r="AX28" s="340"/>
      <c r="AY28" s="340"/>
      <c r="AZ28" s="340"/>
      <c r="BA28" s="340"/>
      <c r="BB28" s="340"/>
      <c r="BC28" s="340"/>
      <c r="BD28" s="340"/>
      <c r="BE28" s="340"/>
    </row>
    <row r="29" spans="5:57" s="339" customFormat="1" ht="36" hidden="1" customHeight="1">
      <c r="E29" s="340"/>
      <c r="F29" s="356" t="s">
        <v>221</v>
      </c>
      <c r="G29" s="354" t="s">
        <v>219</v>
      </c>
      <c r="H29" s="358" t="s">
        <v>223</v>
      </c>
      <c r="I29" s="338"/>
      <c r="J29" s="357" t="s">
        <v>212</v>
      </c>
      <c r="K29" s="1312"/>
      <c r="L29" s="354"/>
      <c r="M29" s="346"/>
      <c r="N29" s="346"/>
      <c r="O29" s="340"/>
      <c r="P29" s="340"/>
      <c r="Q29" s="340"/>
      <c r="R29" s="340"/>
      <c r="S29" s="340"/>
      <c r="T29" s="340"/>
      <c r="U29" s="340"/>
      <c r="V29" s="340"/>
      <c r="W29" s="340"/>
      <c r="X29" s="340"/>
      <c r="Y29" s="340"/>
      <c r="Z29" s="340"/>
      <c r="AA29" s="340"/>
      <c r="AB29" s="340"/>
      <c r="AC29" s="340"/>
      <c r="AD29" s="340"/>
      <c r="AE29" s="340"/>
      <c r="AF29" s="340"/>
      <c r="AG29" s="340"/>
      <c r="AH29" s="340"/>
      <c r="AI29" s="340"/>
      <c r="AJ29" s="336"/>
      <c r="AK29" s="336"/>
      <c r="AL29" s="340"/>
      <c r="AM29" s="340"/>
      <c r="AN29" s="340"/>
      <c r="AO29" s="340"/>
      <c r="AP29" s="340"/>
      <c r="AQ29" s="340"/>
      <c r="AR29" s="340"/>
      <c r="AS29" s="340"/>
      <c r="AT29" s="340"/>
      <c r="AU29" s="340"/>
      <c r="AV29" s="340"/>
      <c r="AW29" s="340"/>
      <c r="AX29" s="340"/>
      <c r="AY29" s="340"/>
      <c r="AZ29" s="340"/>
      <c r="BA29" s="340"/>
      <c r="BB29" s="340"/>
      <c r="BC29" s="340"/>
      <c r="BD29" s="340"/>
      <c r="BE29" s="340"/>
    </row>
    <row r="30" spans="5:57" ht="15" thickBot="1">
      <c r="E30" s="322"/>
      <c r="F30" s="352"/>
      <c r="G30" s="351"/>
      <c r="H30" s="348"/>
      <c r="I30" s="349"/>
      <c r="J30" s="349"/>
      <c r="K30" s="1313"/>
      <c r="L30" s="351"/>
      <c r="M30" s="1311"/>
      <c r="N30" s="335"/>
      <c r="O30" s="322"/>
      <c r="P30" s="322"/>
      <c r="Q30" s="322"/>
      <c r="R30" s="322"/>
      <c r="S30" s="322"/>
      <c r="T30" s="322"/>
      <c r="U30" s="322"/>
      <c r="V30" s="322"/>
      <c r="W30" s="322"/>
      <c r="X30" s="322"/>
      <c r="Y30" s="322"/>
      <c r="Z30" s="322"/>
      <c r="AA30" s="322"/>
      <c r="AB30" s="322"/>
      <c r="AC30" s="322"/>
      <c r="AD30" s="322"/>
      <c r="AE30" s="322"/>
      <c r="AF30" s="322"/>
      <c r="AG30" s="322"/>
      <c r="AH30" s="322"/>
      <c r="AI30" s="322"/>
      <c r="AJ30" s="325"/>
      <c r="AK30" s="325"/>
      <c r="AL30" s="322"/>
      <c r="AM30" s="322"/>
      <c r="AN30" s="322"/>
      <c r="AO30" s="322"/>
      <c r="AP30" s="322"/>
      <c r="AQ30" s="322"/>
      <c r="AR30" s="322"/>
      <c r="AS30" s="322"/>
      <c r="AT30" s="322"/>
      <c r="AU30" s="322"/>
      <c r="AV30" s="322"/>
      <c r="AW30" s="322"/>
      <c r="AX30" s="322"/>
      <c r="AY30" s="322"/>
      <c r="AZ30" s="322"/>
      <c r="BA30" s="322"/>
      <c r="BB30" s="322"/>
      <c r="BC30" s="322"/>
      <c r="BD30" s="322"/>
      <c r="BE30" s="322"/>
    </row>
    <row r="31" spans="5:57" ht="15" thickTop="1"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2"/>
      <c r="T31" s="322"/>
      <c r="U31" s="322"/>
      <c r="V31" s="322"/>
      <c r="W31" s="322"/>
      <c r="X31" s="322"/>
      <c r="Y31" s="322"/>
      <c r="Z31" s="322"/>
      <c r="AA31" s="322"/>
      <c r="AB31" s="322"/>
      <c r="AC31" s="322"/>
      <c r="AD31" s="322"/>
      <c r="AE31" s="322"/>
      <c r="AF31" s="322"/>
      <c r="AG31" s="322"/>
      <c r="AH31" s="322"/>
      <c r="AI31" s="322"/>
      <c r="AJ31" s="325"/>
      <c r="AK31" s="325"/>
      <c r="AL31" s="322"/>
      <c r="AM31" s="322"/>
      <c r="AN31" s="322"/>
      <c r="AO31" s="322"/>
      <c r="AP31" s="322"/>
      <c r="AQ31" s="322"/>
      <c r="AR31" s="322"/>
      <c r="AS31" s="322"/>
      <c r="AT31" s="322"/>
      <c r="AU31" s="322"/>
      <c r="AV31" s="322"/>
      <c r="AW31" s="322"/>
      <c r="AX31" s="322"/>
      <c r="AY31" s="322"/>
      <c r="AZ31" s="322"/>
      <c r="BA31" s="322"/>
      <c r="BB31" s="322"/>
      <c r="BC31" s="322"/>
      <c r="BD31" s="322"/>
      <c r="BE31" s="322"/>
    </row>
    <row r="32" spans="5:57" ht="14.4"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2"/>
      <c r="T32" s="322"/>
      <c r="U32" s="322"/>
      <c r="V32" s="322"/>
      <c r="W32" s="322"/>
      <c r="X32" s="322"/>
      <c r="Y32" s="322"/>
      <c r="Z32" s="322"/>
      <c r="AA32" s="322"/>
      <c r="AB32" s="322"/>
      <c r="AC32" s="322"/>
      <c r="AD32" s="322"/>
      <c r="AE32" s="322"/>
      <c r="AF32" s="322"/>
      <c r="AG32" s="322"/>
      <c r="AH32" s="322"/>
      <c r="AI32" s="322"/>
      <c r="AJ32" s="325"/>
      <c r="AK32" s="325"/>
      <c r="AL32" s="322"/>
      <c r="AM32" s="322"/>
      <c r="AN32" s="322"/>
      <c r="AO32" s="322"/>
      <c r="AP32" s="322"/>
      <c r="AQ32" s="322"/>
      <c r="AR32" s="322"/>
      <c r="AS32" s="322"/>
      <c r="AT32" s="322"/>
      <c r="AU32" s="322"/>
      <c r="AV32" s="322"/>
      <c r="AW32" s="322"/>
      <c r="AX32" s="322"/>
      <c r="AY32" s="322"/>
      <c r="AZ32" s="322"/>
      <c r="BA32" s="322"/>
      <c r="BB32" s="322"/>
      <c r="BC32" s="322"/>
      <c r="BD32" s="322"/>
      <c r="BE32" s="322"/>
    </row>
    <row r="33" spans="5:57" ht="14.4"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2"/>
      <c r="T33" s="322"/>
      <c r="U33" s="322"/>
      <c r="V33" s="322"/>
      <c r="W33" s="322"/>
      <c r="X33" s="322"/>
      <c r="Y33" s="322"/>
      <c r="Z33" s="322"/>
      <c r="AA33" s="322"/>
      <c r="AB33" s="322"/>
      <c r="AC33" s="322"/>
      <c r="AD33" s="322"/>
      <c r="AE33" s="322"/>
      <c r="AF33" s="322"/>
      <c r="AG33" s="322"/>
      <c r="AH33" s="322"/>
      <c r="AI33" s="322"/>
      <c r="AJ33" s="325"/>
      <c r="AK33" s="327"/>
      <c r="AL33" s="322"/>
      <c r="AM33" s="322"/>
      <c r="AN33" s="322"/>
      <c r="AO33" s="322"/>
      <c r="AP33" s="322"/>
      <c r="AQ33" s="322"/>
      <c r="AR33" s="322"/>
      <c r="AS33" s="322"/>
      <c r="AT33" s="322"/>
      <c r="AU33" s="322"/>
      <c r="AV33" s="322"/>
      <c r="AW33" s="322"/>
      <c r="AX33" s="322"/>
      <c r="AY33" s="322"/>
      <c r="AZ33" s="322"/>
      <c r="BA33" s="322"/>
      <c r="BB33" s="322"/>
      <c r="BC33" s="322"/>
      <c r="BD33" s="322"/>
      <c r="BE33" s="322"/>
    </row>
    <row r="34" spans="5:57" ht="14.4"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2"/>
      <c r="T34" s="322"/>
      <c r="U34" s="322"/>
      <c r="V34" s="322"/>
      <c r="W34" s="322"/>
      <c r="X34" s="322"/>
      <c r="Y34" s="322"/>
      <c r="Z34" s="322"/>
      <c r="AA34" s="322"/>
      <c r="AB34" s="322"/>
      <c r="AC34" s="322"/>
      <c r="AD34" s="322"/>
      <c r="AE34" s="322"/>
      <c r="AF34" s="322"/>
      <c r="AG34" s="322"/>
      <c r="AH34" s="322"/>
      <c r="AI34" s="322"/>
      <c r="AJ34" s="325"/>
      <c r="AK34" s="325"/>
      <c r="AL34" s="322"/>
      <c r="AM34" s="322"/>
      <c r="AN34" s="322"/>
      <c r="AO34" s="322"/>
      <c r="AP34" s="322"/>
      <c r="AQ34" s="322"/>
      <c r="AR34" s="322"/>
      <c r="AS34" s="322"/>
      <c r="AT34" s="322"/>
      <c r="AU34" s="322"/>
      <c r="AV34" s="322"/>
      <c r="AW34" s="322"/>
      <c r="AX34" s="322"/>
      <c r="AY34" s="322"/>
      <c r="AZ34" s="322"/>
      <c r="BA34" s="322"/>
      <c r="BB34" s="322"/>
      <c r="BC34" s="322"/>
      <c r="BD34" s="322"/>
      <c r="BE34" s="322"/>
    </row>
    <row r="35" spans="5:57" ht="14.4"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2"/>
      <c r="T35" s="322"/>
      <c r="U35" s="322"/>
      <c r="V35" s="322"/>
      <c r="W35" s="322"/>
      <c r="X35" s="322"/>
      <c r="Y35" s="322"/>
      <c r="Z35" s="322"/>
      <c r="AA35" s="322"/>
      <c r="AB35" s="322"/>
      <c r="AC35" s="322"/>
      <c r="AD35" s="322"/>
      <c r="AE35" s="322"/>
      <c r="AF35" s="322"/>
      <c r="AG35" s="322"/>
      <c r="AH35" s="322"/>
      <c r="AI35" s="322"/>
      <c r="AJ35" s="326"/>
      <c r="AK35" s="326"/>
      <c r="AL35" s="322"/>
      <c r="AM35" s="322"/>
      <c r="AN35" s="322"/>
      <c r="AO35" s="322"/>
      <c r="AP35" s="322"/>
      <c r="AQ35" s="322"/>
      <c r="AR35" s="322"/>
      <c r="AS35" s="322"/>
      <c r="AT35" s="322"/>
      <c r="AU35" s="322"/>
      <c r="AV35" s="322"/>
      <c r="AW35" s="322"/>
      <c r="AX35" s="322"/>
      <c r="AY35" s="322"/>
      <c r="AZ35" s="322"/>
      <c r="BA35" s="322"/>
      <c r="BB35" s="322"/>
      <c r="BC35" s="322"/>
      <c r="BD35" s="322"/>
      <c r="BE35" s="322"/>
    </row>
    <row r="36" spans="5:57" ht="14.4"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2"/>
      <c r="T36" s="322"/>
      <c r="U36" s="322"/>
      <c r="V36" s="322"/>
      <c r="W36" s="322"/>
      <c r="X36" s="322"/>
      <c r="Y36" s="322"/>
      <c r="Z36" s="322"/>
      <c r="AA36" s="322"/>
      <c r="AB36" s="322"/>
      <c r="AC36" s="322"/>
      <c r="AD36" s="322"/>
      <c r="AE36" s="322"/>
      <c r="AF36" s="322"/>
      <c r="AG36" s="322"/>
      <c r="AH36" s="322"/>
      <c r="AI36" s="322"/>
      <c r="AJ36" s="325"/>
      <c r="AK36" s="325"/>
      <c r="AL36" s="322"/>
      <c r="AM36" s="322"/>
      <c r="AN36" s="322"/>
      <c r="AO36" s="322"/>
      <c r="AP36" s="322"/>
      <c r="AQ36" s="322"/>
      <c r="AR36" s="322"/>
      <c r="AS36" s="322"/>
      <c r="AT36" s="322"/>
      <c r="AU36" s="322"/>
      <c r="AV36" s="322"/>
      <c r="AW36" s="322"/>
      <c r="AX36" s="322"/>
      <c r="AY36" s="322"/>
      <c r="AZ36" s="322"/>
      <c r="BA36" s="322"/>
      <c r="BB36" s="322"/>
      <c r="BC36" s="322"/>
      <c r="BD36" s="322"/>
      <c r="BE36" s="322"/>
    </row>
    <row r="37" spans="5:57" ht="14.4"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2"/>
      <c r="T37" s="322"/>
      <c r="U37" s="322"/>
      <c r="V37" s="322"/>
      <c r="W37" s="322"/>
      <c r="X37" s="322"/>
      <c r="Y37" s="322"/>
      <c r="Z37" s="322"/>
      <c r="AA37" s="322"/>
      <c r="AB37" s="322"/>
      <c r="AC37" s="322"/>
      <c r="AD37" s="322"/>
      <c r="AE37" s="322"/>
      <c r="AF37" s="322"/>
      <c r="AG37" s="322"/>
      <c r="AH37" s="322"/>
      <c r="AI37" s="322"/>
      <c r="AJ37" s="328"/>
      <c r="AK37" s="328"/>
      <c r="AL37" s="322"/>
      <c r="AM37" s="322"/>
      <c r="AN37" s="322"/>
      <c r="AO37" s="322"/>
      <c r="AP37" s="322"/>
      <c r="AQ37" s="322"/>
      <c r="AR37" s="322"/>
      <c r="AS37" s="322"/>
      <c r="AT37" s="322"/>
      <c r="AU37" s="322"/>
      <c r="AV37" s="322"/>
      <c r="AW37" s="322"/>
      <c r="AX37" s="322"/>
      <c r="AY37" s="322"/>
      <c r="AZ37" s="322"/>
      <c r="BA37" s="322"/>
      <c r="BB37" s="322"/>
      <c r="BC37" s="322"/>
      <c r="BD37" s="322"/>
      <c r="BE37" s="322"/>
    </row>
    <row r="38" spans="5:57" ht="13.8"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2"/>
      <c r="T38" s="322"/>
      <c r="U38" s="322"/>
      <c r="V38" s="322"/>
      <c r="W38" s="322"/>
      <c r="X38" s="322"/>
      <c r="Y38" s="322"/>
      <c r="Z38" s="322"/>
      <c r="AA38" s="322"/>
      <c r="AB38" s="322"/>
      <c r="AC38" s="322"/>
      <c r="AD38" s="322"/>
      <c r="AE38" s="322"/>
      <c r="AF38" s="322"/>
      <c r="AG38" s="322"/>
      <c r="AH38" s="322"/>
      <c r="AI38" s="322"/>
      <c r="AJ38" s="329"/>
      <c r="AK38" s="329"/>
      <c r="AL38" s="322"/>
      <c r="AM38" s="322"/>
      <c r="AN38" s="322"/>
      <c r="AO38" s="322"/>
      <c r="AP38" s="322"/>
      <c r="AQ38" s="322"/>
      <c r="AR38" s="322"/>
      <c r="AS38" s="322"/>
      <c r="AT38" s="322"/>
      <c r="AU38" s="322"/>
      <c r="AV38" s="322"/>
      <c r="AW38" s="322"/>
      <c r="AX38" s="322"/>
      <c r="AY38" s="322"/>
      <c r="AZ38" s="322"/>
      <c r="BA38" s="322"/>
      <c r="BB38" s="322"/>
      <c r="BC38" s="322"/>
      <c r="BD38" s="322"/>
      <c r="BE38" s="322"/>
    </row>
    <row r="39" spans="5:57" ht="13.8"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2"/>
      <c r="AE39" s="322"/>
      <c r="AF39" s="322"/>
      <c r="AG39" s="322"/>
      <c r="AH39" s="322"/>
      <c r="AI39" s="322"/>
      <c r="AJ39" s="322"/>
      <c r="AK39" s="322"/>
      <c r="AL39" s="322"/>
      <c r="AM39" s="322"/>
      <c r="AN39" s="322"/>
      <c r="AO39" s="322"/>
      <c r="AP39" s="322"/>
      <c r="AQ39" s="322"/>
      <c r="AR39" s="322"/>
      <c r="AS39" s="322"/>
      <c r="AT39" s="322"/>
      <c r="AU39" s="322"/>
      <c r="AV39" s="322"/>
      <c r="AW39" s="322"/>
      <c r="AX39" s="322"/>
      <c r="AY39" s="322"/>
      <c r="AZ39" s="322"/>
      <c r="BA39" s="322"/>
      <c r="BB39" s="322"/>
      <c r="BC39" s="322"/>
      <c r="BD39" s="322"/>
      <c r="BE39" s="322"/>
    </row>
    <row r="40" spans="5:57" ht="13.8"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2"/>
      <c r="AC40" s="322"/>
      <c r="AD40" s="322"/>
      <c r="AE40" s="322"/>
      <c r="AF40" s="322"/>
      <c r="AG40" s="322"/>
      <c r="AH40" s="322"/>
      <c r="AI40" s="322"/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322"/>
      <c r="AV40" s="322"/>
      <c r="AW40" s="322"/>
      <c r="AX40" s="322"/>
      <c r="AY40" s="322"/>
      <c r="AZ40" s="322"/>
      <c r="BA40" s="322"/>
      <c r="BB40" s="322"/>
      <c r="BC40" s="322"/>
      <c r="BD40" s="322"/>
      <c r="BE40" s="322"/>
    </row>
    <row r="41" spans="5:57" ht="13.8">
      <c r="E41" s="322"/>
      <c r="F41" s="322"/>
      <c r="G41" s="322"/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2"/>
      <c r="AE41" s="322"/>
      <c r="AF41" s="322"/>
      <c r="AG41" s="322"/>
      <c r="AH41" s="322"/>
      <c r="AI41" s="322"/>
      <c r="AJ41" s="322"/>
      <c r="AK41" s="322"/>
      <c r="AL41" s="322"/>
      <c r="AM41" s="322"/>
      <c r="AN41" s="322"/>
      <c r="AO41" s="322"/>
      <c r="AP41" s="322"/>
      <c r="AQ41" s="322"/>
      <c r="AR41" s="322"/>
      <c r="AS41" s="322"/>
      <c r="AT41" s="322"/>
      <c r="AU41" s="322"/>
      <c r="AV41" s="322"/>
      <c r="AW41" s="322"/>
      <c r="AX41" s="322"/>
      <c r="AY41" s="322"/>
      <c r="AZ41" s="322"/>
      <c r="BA41" s="322"/>
      <c r="BB41" s="322"/>
      <c r="BC41" s="322"/>
      <c r="BD41" s="322"/>
      <c r="BE41" s="322"/>
    </row>
    <row r="42" spans="5:57" ht="13.8">
      <c r="E42" s="322"/>
      <c r="F42" s="322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2"/>
      <c r="AE42" s="322"/>
      <c r="AF42" s="322"/>
      <c r="AG42" s="322"/>
      <c r="AH42" s="322"/>
      <c r="AI42" s="322"/>
      <c r="AJ42" s="322"/>
      <c r="AK42" s="322"/>
      <c r="AL42" s="322"/>
      <c r="AM42" s="322"/>
      <c r="AN42" s="322"/>
      <c r="AO42" s="322"/>
      <c r="AP42" s="322"/>
      <c r="AQ42" s="322"/>
      <c r="AR42" s="322"/>
      <c r="AS42" s="322"/>
      <c r="AT42" s="322"/>
      <c r="AU42" s="322"/>
      <c r="AV42" s="322"/>
      <c r="AW42" s="322"/>
      <c r="AX42" s="322"/>
      <c r="AY42" s="322"/>
      <c r="AZ42" s="322"/>
      <c r="BA42" s="322"/>
      <c r="BB42" s="322"/>
      <c r="BC42" s="322"/>
      <c r="BD42" s="322"/>
      <c r="BE42" s="322"/>
    </row>
    <row r="43" spans="5:57" ht="13.8">
      <c r="E43" s="322"/>
      <c r="F43" s="322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2"/>
      <c r="AE43" s="322"/>
      <c r="AF43" s="322"/>
      <c r="AG43" s="322"/>
      <c r="AH43" s="322"/>
      <c r="AI43" s="322"/>
      <c r="AJ43" s="322"/>
      <c r="AK43" s="322"/>
      <c r="AL43" s="322"/>
      <c r="AM43" s="322"/>
      <c r="AN43" s="322"/>
      <c r="AO43" s="322"/>
      <c r="AP43" s="322"/>
      <c r="AQ43" s="322"/>
      <c r="AR43" s="322"/>
      <c r="AS43" s="322"/>
      <c r="AT43" s="322"/>
      <c r="AU43" s="322"/>
      <c r="AV43" s="322"/>
      <c r="AW43" s="322"/>
      <c r="AX43" s="322"/>
      <c r="AY43" s="322"/>
      <c r="AZ43" s="322"/>
      <c r="BA43" s="322"/>
      <c r="BB43" s="322"/>
      <c r="BC43" s="322"/>
      <c r="BD43" s="322"/>
      <c r="BE43" s="322"/>
    </row>
    <row r="44" spans="5:57" ht="13.8">
      <c r="E44" s="322"/>
      <c r="F44" s="322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2"/>
      <c r="AE44" s="322"/>
      <c r="AF44" s="322"/>
      <c r="AG44" s="322"/>
      <c r="AH44" s="322"/>
      <c r="AI44" s="322"/>
      <c r="AJ44" s="322"/>
      <c r="AK44" s="322"/>
      <c r="AL44" s="322"/>
      <c r="AM44" s="322"/>
      <c r="AN44" s="322"/>
      <c r="AO44" s="322"/>
      <c r="AP44" s="322"/>
      <c r="AQ44" s="322"/>
      <c r="AR44" s="322"/>
      <c r="AS44" s="322"/>
      <c r="AT44" s="322"/>
      <c r="AU44" s="322"/>
      <c r="AV44" s="322"/>
      <c r="AW44" s="322"/>
      <c r="AX44" s="322"/>
      <c r="AY44" s="322"/>
      <c r="AZ44" s="322"/>
      <c r="BA44" s="322"/>
      <c r="BB44" s="322"/>
      <c r="BC44" s="322"/>
      <c r="BD44" s="322"/>
      <c r="BE44" s="322"/>
    </row>
    <row r="45" spans="5:57" ht="13.8">
      <c r="E45" s="322"/>
      <c r="F45" s="322"/>
      <c r="G45" s="322"/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2"/>
      <c r="W45" s="322"/>
      <c r="X45" s="322"/>
      <c r="Y45" s="322"/>
      <c r="Z45" s="322"/>
      <c r="AA45" s="322"/>
      <c r="AB45" s="322"/>
      <c r="AC45" s="322"/>
      <c r="AD45" s="322"/>
      <c r="AE45" s="322"/>
      <c r="AF45" s="322"/>
      <c r="AG45" s="322"/>
      <c r="AH45" s="322"/>
      <c r="AI45" s="322"/>
      <c r="AJ45" s="322"/>
      <c r="AK45" s="322"/>
      <c r="AL45" s="322"/>
      <c r="AM45" s="322"/>
      <c r="AN45" s="322"/>
      <c r="AO45" s="322"/>
      <c r="AP45" s="322"/>
      <c r="AQ45" s="322"/>
      <c r="AR45" s="322"/>
      <c r="AS45" s="322"/>
      <c r="AT45" s="322"/>
      <c r="AU45" s="322"/>
      <c r="AV45" s="322"/>
      <c r="AW45" s="322"/>
      <c r="AX45" s="322"/>
      <c r="AY45" s="322"/>
      <c r="AZ45" s="322"/>
      <c r="BA45" s="322"/>
      <c r="BB45" s="322"/>
      <c r="BC45" s="322"/>
      <c r="BD45" s="322"/>
      <c r="BE45" s="322"/>
    </row>
    <row r="46" spans="5:57" ht="13.8">
      <c r="E46" s="322"/>
      <c r="F46" s="322"/>
      <c r="G46" s="322"/>
      <c r="H46" s="322"/>
      <c r="I46" s="322"/>
      <c r="J46" s="322"/>
      <c r="K46" s="322"/>
      <c r="L46" s="322"/>
      <c r="M46" s="322"/>
      <c r="N46" s="322"/>
      <c r="O46" s="322"/>
      <c r="P46" s="322"/>
      <c r="Q46" s="322"/>
      <c r="R46" s="322"/>
      <c r="S46" s="322"/>
      <c r="T46" s="322"/>
      <c r="U46" s="322"/>
      <c r="V46" s="322"/>
      <c r="W46" s="322"/>
      <c r="X46" s="322"/>
      <c r="Y46" s="322"/>
      <c r="Z46" s="322"/>
      <c r="AA46" s="322"/>
      <c r="AB46" s="322"/>
      <c r="AC46" s="322"/>
      <c r="AD46" s="322"/>
      <c r="AE46" s="322"/>
      <c r="AF46" s="322"/>
      <c r="AG46" s="322"/>
      <c r="AH46" s="322"/>
      <c r="AI46" s="322"/>
      <c r="AJ46" s="322"/>
      <c r="AK46" s="322"/>
      <c r="AL46" s="322"/>
      <c r="AM46" s="322"/>
      <c r="AN46" s="322"/>
      <c r="AO46" s="322"/>
      <c r="AP46" s="322"/>
      <c r="AQ46" s="322"/>
      <c r="AR46" s="322"/>
      <c r="AS46" s="322"/>
      <c r="AT46" s="322"/>
      <c r="AU46" s="322"/>
      <c r="AV46" s="322"/>
      <c r="AW46" s="322"/>
      <c r="AX46" s="322"/>
      <c r="AY46" s="322"/>
      <c r="AZ46" s="322"/>
      <c r="BA46" s="322"/>
      <c r="BB46" s="322"/>
      <c r="BC46" s="322"/>
      <c r="BD46" s="322"/>
      <c r="BE46" s="322"/>
    </row>
    <row r="47" spans="5:57" ht="13.8">
      <c r="E47" s="322"/>
      <c r="F47" s="322"/>
      <c r="G47" s="322"/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22"/>
      <c r="AE47" s="322"/>
      <c r="AF47" s="322"/>
      <c r="AG47" s="322"/>
      <c r="AH47" s="322"/>
      <c r="AI47" s="322"/>
      <c r="AJ47" s="322"/>
      <c r="AK47" s="322"/>
      <c r="AL47" s="322"/>
      <c r="AM47" s="322"/>
      <c r="AN47" s="322"/>
      <c r="AO47" s="322"/>
      <c r="AP47" s="322"/>
      <c r="AQ47" s="322"/>
      <c r="AR47" s="322"/>
      <c r="AS47" s="322"/>
      <c r="AT47" s="322"/>
      <c r="AU47" s="322"/>
      <c r="AV47" s="322"/>
      <c r="AW47" s="322"/>
      <c r="AX47" s="322"/>
      <c r="AY47" s="322"/>
      <c r="AZ47" s="322"/>
      <c r="BA47" s="322"/>
      <c r="BB47" s="322"/>
      <c r="BC47" s="322"/>
      <c r="BD47" s="322"/>
      <c r="BE47" s="322"/>
    </row>
    <row r="48" spans="5:57" ht="13.8">
      <c r="E48" s="322"/>
      <c r="F48" s="322"/>
      <c r="G48" s="322"/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2"/>
      <c r="T48" s="322"/>
      <c r="U48" s="322"/>
      <c r="V48" s="322"/>
      <c r="W48" s="322"/>
      <c r="X48" s="322"/>
      <c r="Y48" s="322"/>
      <c r="Z48" s="322"/>
      <c r="AA48" s="322"/>
      <c r="AB48" s="322"/>
      <c r="AC48" s="322"/>
      <c r="AD48" s="322"/>
      <c r="AE48" s="322"/>
      <c r="AF48" s="322"/>
      <c r="AG48" s="322"/>
      <c r="AH48" s="322"/>
      <c r="AI48" s="322"/>
      <c r="AJ48" s="322"/>
      <c r="AK48" s="322"/>
      <c r="AL48" s="322"/>
      <c r="AM48" s="322"/>
      <c r="AN48" s="322"/>
      <c r="AO48" s="322"/>
      <c r="AP48" s="322"/>
      <c r="AQ48" s="322"/>
      <c r="AR48" s="322"/>
      <c r="AS48" s="322"/>
      <c r="AT48" s="322"/>
      <c r="AU48" s="322"/>
      <c r="AV48" s="322"/>
      <c r="AW48" s="322"/>
      <c r="AX48" s="322"/>
      <c r="AY48" s="322"/>
      <c r="AZ48" s="322"/>
      <c r="BA48" s="322"/>
      <c r="BB48" s="322"/>
      <c r="BC48" s="322"/>
      <c r="BD48" s="322"/>
      <c r="BE48" s="322"/>
    </row>
    <row r="49" spans="5:57" ht="13.8">
      <c r="E49" s="322"/>
      <c r="F49" s="322"/>
      <c r="G49" s="322"/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  <c r="X49" s="322"/>
      <c r="Y49" s="322"/>
      <c r="Z49" s="322"/>
      <c r="AA49" s="322"/>
      <c r="AB49" s="322"/>
      <c r="AC49" s="322"/>
      <c r="AD49" s="322"/>
      <c r="AE49" s="322"/>
      <c r="AF49" s="322"/>
      <c r="AG49" s="322"/>
      <c r="AH49" s="322"/>
      <c r="AI49" s="322"/>
      <c r="AJ49" s="322"/>
      <c r="AK49" s="322"/>
      <c r="AL49" s="322"/>
      <c r="AM49" s="322"/>
      <c r="AN49" s="322"/>
      <c r="AO49" s="322"/>
      <c r="AP49" s="322"/>
      <c r="AQ49" s="322"/>
      <c r="AR49" s="322"/>
      <c r="AS49" s="322"/>
      <c r="AT49" s="322"/>
      <c r="AU49" s="322"/>
      <c r="AV49" s="322"/>
      <c r="AW49" s="322"/>
      <c r="AX49" s="322"/>
      <c r="AY49" s="322"/>
      <c r="AZ49" s="322"/>
      <c r="BA49" s="322"/>
      <c r="BB49" s="322"/>
      <c r="BC49" s="322"/>
      <c r="BD49" s="322"/>
      <c r="BE49" s="322"/>
    </row>
    <row r="50" spans="5:57" ht="13.8">
      <c r="E50" s="322"/>
      <c r="F50" s="322"/>
      <c r="G50" s="322"/>
      <c r="H50" s="322"/>
      <c r="I50" s="322"/>
      <c r="J50" s="322"/>
      <c r="K50" s="322"/>
      <c r="L50" s="322"/>
      <c r="M50" s="322"/>
      <c r="N50" s="322"/>
      <c r="O50" s="322"/>
      <c r="P50" s="322"/>
      <c r="Q50" s="322"/>
      <c r="R50" s="322"/>
      <c r="S50" s="322"/>
      <c r="T50" s="322"/>
      <c r="U50" s="322"/>
      <c r="V50" s="322"/>
      <c r="W50" s="322"/>
      <c r="X50" s="322"/>
      <c r="Y50" s="322"/>
      <c r="Z50" s="322"/>
      <c r="AA50" s="322"/>
      <c r="AB50" s="322"/>
      <c r="AC50" s="322"/>
      <c r="AD50" s="322"/>
      <c r="AE50" s="322"/>
      <c r="AF50" s="322"/>
      <c r="AG50" s="322"/>
      <c r="AH50" s="322"/>
      <c r="AI50" s="322"/>
      <c r="AJ50" s="322"/>
      <c r="AK50" s="322"/>
      <c r="AL50" s="322"/>
      <c r="AM50" s="322"/>
      <c r="AN50" s="322"/>
      <c r="AO50" s="322"/>
      <c r="AP50" s="322"/>
      <c r="AQ50" s="322"/>
      <c r="AR50" s="322"/>
      <c r="AS50" s="322"/>
      <c r="AT50" s="322"/>
      <c r="AU50" s="322"/>
      <c r="AV50" s="322"/>
      <c r="AW50" s="322"/>
      <c r="AX50" s="322"/>
      <c r="AY50" s="322"/>
      <c r="AZ50" s="322"/>
      <c r="BA50" s="322"/>
      <c r="BB50" s="322"/>
      <c r="BC50" s="322"/>
      <c r="BD50" s="322"/>
      <c r="BE50" s="322"/>
    </row>
    <row r="51" spans="5:57" ht="13.8">
      <c r="E51" s="322"/>
      <c r="F51" s="322"/>
      <c r="G51" s="322"/>
      <c r="H51" s="322"/>
      <c r="I51" s="322"/>
      <c r="J51" s="322"/>
      <c r="K51" s="322"/>
      <c r="L51" s="322"/>
      <c r="M51" s="322"/>
      <c r="N51" s="322"/>
      <c r="O51" s="322"/>
      <c r="P51" s="322"/>
      <c r="Q51" s="322"/>
      <c r="R51" s="322"/>
      <c r="S51" s="322"/>
      <c r="T51" s="322"/>
      <c r="U51" s="322"/>
      <c r="V51" s="322"/>
      <c r="W51" s="322"/>
      <c r="X51" s="322"/>
      <c r="Y51" s="322"/>
      <c r="Z51" s="322"/>
      <c r="AA51" s="322"/>
      <c r="AB51" s="322"/>
      <c r="AC51" s="322"/>
      <c r="AD51" s="322"/>
      <c r="AE51" s="322"/>
      <c r="AF51" s="322"/>
      <c r="AG51" s="322"/>
      <c r="AH51" s="322"/>
      <c r="AI51" s="322"/>
      <c r="AJ51" s="322"/>
      <c r="AK51" s="322"/>
      <c r="AL51" s="322"/>
      <c r="AM51" s="322"/>
      <c r="AN51" s="322"/>
      <c r="AO51" s="322"/>
      <c r="AP51" s="322"/>
      <c r="AQ51" s="322"/>
      <c r="AR51" s="322"/>
      <c r="AS51" s="322"/>
      <c r="AT51" s="322"/>
      <c r="AU51" s="322"/>
      <c r="AV51" s="322"/>
      <c r="AW51" s="322"/>
      <c r="AX51" s="322"/>
      <c r="AY51" s="322"/>
      <c r="AZ51" s="322"/>
      <c r="BA51" s="322"/>
      <c r="BB51" s="322"/>
      <c r="BC51" s="322"/>
      <c r="BD51" s="322"/>
      <c r="BE51" s="322"/>
    </row>
    <row r="52" spans="5:57" ht="13.8">
      <c r="E52" s="322"/>
      <c r="F52" s="322"/>
      <c r="G52" s="322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2"/>
      <c r="AE52" s="322"/>
      <c r="AF52" s="322"/>
      <c r="AG52" s="322"/>
      <c r="AH52" s="322"/>
      <c r="AI52" s="322"/>
      <c r="AJ52" s="322"/>
      <c r="AK52" s="322"/>
      <c r="AL52" s="322"/>
      <c r="AM52" s="322"/>
      <c r="AN52" s="322"/>
      <c r="AO52" s="322"/>
      <c r="AP52" s="322"/>
      <c r="AQ52" s="322"/>
      <c r="AR52" s="322"/>
      <c r="AS52" s="322"/>
      <c r="AT52" s="322"/>
      <c r="AU52" s="322"/>
      <c r="AV52" s="322"/>
      <c r="AW52" s="322"/>
      <c r="AX52" s="322"/>
      <c r="AY52" s="322"/>
      <c r="AZ52" s="322"/>
      <c r="BA52" s="322"/>
      <c r="BB52" s="322"/>
      <c r="BC52" s="322"/>
      <c r="BD52" s="322"/>
      <c r="BE52" s="322"/>
    </row>
    <row r="53" spans="5:57" ht="13.8">
      <c r="E53" s="322"/>
      <c r="F53" s="322"/>
      <c r="G53" s="322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22"/>
      <c r="AE53" s="322"/>
      <c r="AF53" s="322"/>
      <c r="AG53" s="322"/>
      <c r="AH53" s="322"/>
      <c r="AI53" s="322"/>
      <c r="AJ53" s="322"/>
      <c r="AK53" s="322"/>
      <c r="AL53" s="322"/>
      <c r="AM53" s="322"/>
      <c r="AN53" s="322"/>
      <c r="AO53" s="322"/>
      <c r="AP53" s="322"/>
      <c r="AQ53" s="322"/>
      <c r="AR53" s="322"/>
      <c r="AS53" s="322"/>
      <c r="AT53" s="322"/>
      <c r="AU53" s="322"/>
      <c r="AV53" s="322"/>
      <c r="AW53" s="322"/>
      <c r="AX53" s="322"/>
      <c r="AY53" s="322"/>
      <c r="AZ53" s="322"/>
      <c r="BA53" s="322"/>
      <c r="BB53" s="322"/>
      <c r="BC53" s="322"/>
      <c r="BD53" s="322"/>
      <c r="BE53" s="322"/>
    </row>
    <row r="54" spans="5:57" ht="13.8">
      <c r="E54" s="322"/>
      <c r="F54" s="322"/>
      <c r="G54" s="322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22"/>
      <c r="AE54" s="322"/>
      <c r="AF54" s="322"/>
      <c r="AG54" s="322"/>
      <c r="AH54" s="322"/>
      <c r="AI54" s="322"/>
      <c r="AJ54" s="322"/>
      <c r="AK54" s="322"/>
      <c r="AL54" s="322"/>
      <c r="AM54" s="322"/>
      <c r="AN54" s="322"/>
      <c r="AO54" s="322"/>
      <c r="AP54" s="322"/>
      <c r="AQ54" s="322"/>
      <c r="AR54" s="322"/>
      <c r="AS54" s="322"/>
      <c r="AT54" s="322"/>
      <c r="AU54" s="322"/>
      <c r="AV54" s="322"/>
      <c r="AW54" s="322"/>
      <c r="AX54" s="322"/>
      <c r="AY54" s="322"/>
      <c r="AZ54" s="322"/>
      <c r="BA54" s="322"/>
      <c r="BB54" s="322"/>
      <c r="BC54" s="322"/>
      <c r="BD54" s="322"/>
      <c r="BE54" s="322"/>
    </row>
    <row r="55" spans="5:57" ht="13.8">
      <c r="E55" s="322"/>
      <c r="F55" s="322"/>
      <c r="G55" s="322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22"/>
      <c r="AE55" s="322"/>
      <c r="AF55" s="322"/>
      <c r="AG55" s="322"/>
      <c r="AH55" s="322"/>
      <c r="AI55" s="322"/>
      <c r="AJ55" s="322"/>
      <c r="AK55" s="322"/>
      <c r="AL55" s="322"/>
      <c r="AM55" s="322"/>
      <c r="AN55" s="322"/>
      <c r="AO55" s="322"/>
      <c r="AP55" s="322"/>
      <c r="AQ55" s="322"/>
      <c r="AR55" s="322"/>
      <c r="AS55" s="322"/>
      <c r="AT55" s="322"/>
      <c r="AU55" s="322"/>
      <c r="AV55" s="322"/>
      <c r="AW55" s="322"/>
      <c r="AX55" s="322"/>
      <c r="AY55" s="322"/>
      <c r="AZ55" s="322"/>
      <c r="BA55" s="322"/>
      <c r="BB55" s="322"/>
      <c r="BC55" s="322"/>
      <c r="BD55" s="322"/>
      <c r="BE55" s="322"/>
    </row>
    <row r="56" spans="5:57" ht="13.8">
      <c r="E56" s="322"/>
      <c r="F56" s="322"/>
      <c r="G56" s="322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2"/>
      <c r="AE56" s="322"/>
      <c r="AF56" s="322"/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22"/>
      <c r="AR56" s="322"/>
      <c r="AS56" s="322"/>
      <c r="AT56" s="322"/>
      <c r="AU56" s="322"/>
      <c r="AV56" s="322"/>
      <c r="AW56" s="322"/>
      <c r="AX56" s="322"/>
      <c r="AY56" s="322"/>
      <c r="AZ56" s="322"/>
      <c r="BA56" s="322"/>
      <c r="BB56" s="322"/>
      <c r="BC56" s="322"/>
      <c r="BD56" s="322"/>
      <c r="BE56" s="322"/>
    </row>
    <row r="57" spans="5:57" ht="13.8">
      <c r="E57" s="322"/>
      <c r="F57" s="322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2"/>
      <c r="AE57" s="322"/>
      <c r="AF57" s="322"/>
      <c r="AG57" s="322"/>
      <c r="AH57" s="322"/>
      <c r="AI57" s="322"/>
      <c r="AJ57" s="322"/>
      <c r="AK57" s="322"/>
      <c r="AL57" s="322"/>
      <c r="AM57" s="322"/>
      <c r="AN57" s="322"/>
      <c r="AO57" s="322"/>
      <c r="AP57" s="322"/>
      <c r="AQ57" s="322"/>
      <c r="AR57" s="322"/>
      <c r="AS57" s="322"/>
      <c r="AT57" s="322"/>
      <c r="AU57" s="322"/>
      <c r="AV57" s="322"/>
      <c r="AW57" s="322"/>
      <c r="AX57" s="322"/>
      <c r="AY57" s="322"/>
      <c r="AZ57" s="322"/>
      <c r="BA57" s="322"/>
      <c r="BB57" s="322"/>
      <c r="BC57" s="322"/>
      <c r="BD57" s="322"/>
      <c r="BE57" s="322"/>
    </row>
    <row r="58" spans="5:57" ht="13.8">
      <c r="E58" s="322"/>
      <c r="F58" s="322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2"/>
      <c r="AE58" s="322"/>
      <c r="AF58" s="322"/>
      <c r="AG58" s="322"/>
      <c r="AH58" s="322"/>
      <c r="AI58" s="322"/>
      <c r="AJ58" s="322"/>
      <c r="AK58" s="322"/>
      <c r="AL58" s="322"/>
      <c r="AM58" s="322"/>
      <c r="AN58" s="322"/>
      <c r="AO58" s="322"/>
      <c r="AP58" s="322"/>
      <c r="AQ58" s="322"/>
      <c r="AR58" s="322"/>
      <c r="AS58" s="322"/>
      <c r="AT58" s="322"/>
      <c r="AU58" s="322"/>
      <c r="AV58" s="322"/>
      <c r="AW58" s="322"/>
      <c r="AX58" s="322"/>
      <c r="AY58" s="322"/>
      <c r="AZ58" s="322"/>
      <c r="BA58" s="322"/>
      <c r="BB58" s="322"/>
      <c r="BC58" s="322"/>
      <c r="BD58" s="322"/>
      <c r="BE58" s="322"/>
    </row>
    <row r="59" spans="5:57" ht="13.8">
      <c r="E59" s="322"/>
      <c r="F59" s="322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2"/>
      <c r="AE59" s="322"/>
      <c r="AF59" s="322"/>
      <c r="AG59" s="322"/>
      <c r="AH59" s="322"/>
      <c r="AI59" s="322"/>
      <c r="AJ59" s="322"/>
      <c r="AK59" s="322"/>
      <c r="AL59" s="322"/>
      <c r="AM59" s="322"/>
      <c r="AN59" s="322"/>
      <c r="AO59" s="322"/>
      <c r="AP59" s="322"/>
      <c r="AQ59" s="322"/>
      <c r="AR59" s="322"/>
      <c r="AS59" s="322"/>
      <c r="AT59" s="322"/>
      <c r="AU59" s="322"/>
      <c r="AV59" s="322"/>
      <c r="AW59" s="322"/>
      <c r="AX59" s="322"/>
      <c r="AY59" s="322"/>
      <c r="AZ59" s="322"/>
      <c r="BA59" s="322"/>
      <c r="BB59" s="322"/>
      <c r="BC59" s="322"/>
      <c r="BD59" s="322"/>
      <c r="BE59" s="322"/>
    </row>
    <row r="60" spans="5:57" ht="13.8">
      <c r="E60" s="322"/>
      <c r="F60" s="322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2"/>
      <c r="AE60" s="322"/>
      <c r="AF60" s="322"/>
      <c r="AG60" s="322"/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2"/>
      <c r="AT60" s="322"/>
      <c r="AU60" s="322"/>
      <c r="AV60" s="322"/>
      <c r="AW60" s="322"/>
      <c r="AX60" s="322"/>
      <c r="AY60" s="322"/>
      <c r="AZ60" s="322"/>
      <c r="BA60" s="322"/>
      <c r="BB60" s="322"/>
      <c r="BC60" s="322"/>
      <c r="BD60" s="322"/>
      <c r="BE60" s="322"/>
    </row>
    <row r="61" spans="5:57" ht="13.8">
      <c r="E61" s="322"/>
      <c r="F61" s="322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2"/>
      <c r="AE61" s="322"/>
      <c r="AF61" s="322"/>
      <c r="AG61" s="322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2"/>
      <c r="AT61" s="322"/>
      <c r="AU61" s="322"/>
      <c r="AV61" s="322"/>
      <c r="AW61" s="322"/>
      <c r="AX61" s="322"/>
      <c r="AY61" s="322"/>
      <c r="AZ61" s="322"/>
      <c r="BA61" s="322"/>
      <c r="BB61" s="322"/>
      <c r="BC61" s="322"/>
      <c r="BD61" s="322"/>
      <c r="BE61" s="322"/>
    </row>
    <row r="62" spans="5:57" ht="13.8">
      <c r="E62" s="322"/>
      <c r="F62" s="322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2"/>
      <c r="AE62" s="322"/>
      <c r="AF62" s="322"/>
      <c r="AG62" s="322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2"/>
      <c r="AT62" s="322"/>
      <c r="AU62" s="322"/>
      <c r="AV62" s="322"/>
      <c r="AW62" s="322"/>
      <c r="AX62" s="322"/>
      <c r="AY62" s="322"/>
      <c r="AZ62" s="322"/>
      <c r="BA62" s="322"/>
      <c r="BB62" s="322"/>
      <c r="BC62" s="322"/>
      <c r="BD62" s="322"/>
      <c r="BE62" s="322"/>
    </row>
    <row r="63" spans="5:57" ht="13.8">
      <c r="E63" s="322"/>
      <c r="F63" s="322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2"/>
      <c r="AE63" s="322"/>
      <c r="AF63" s="322"/>
      <c r="AG63" s="322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2"/>
      <c r="AT63" s="322"/>
      <c r="AU63" s="322"/>
      <c r="AV63" s="322"/>
      <c r="AW63" s="322"/>
      <c r="AX63" s="322"/>
      <c r="AY63" s="322"/>
      <c r="AZ63" s="322"/>
      <c r="BA63" s="322"/>
      <c r="BB63" s="322"/>
      <c r="BC63" s="322"/>
      <c r="BD63" s="322"/>
      <c r="BE63" s="322"/>
    </row>
    <row r="64" spans="5:57" ht="13.8">
      <c r="E64" s="322"/>
      <c r="F64" s="322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2"/>
      <c r="AE64" s="322"/>
      <c r="AF64" s="322"/>
      <c r="AG64" s="322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2"/>
      <c r="AT64" s="322"/>
      <c r="AU64" s="322"/>
      <c r="AV64" s="322"/>
      <c r="AW64" s="322"/>
      <c r="AX64" s="322"/>
      <c r="AY64" s="322"/>
      <c r="AZ64" s="322"/>
      <c r="BA64" s="322"/>
      <c r="BB64" s="322"/>
      <c r="BC64" s="322"/>
      <c r="BD64" s="322"/>
      <c r="BE64" s="322"/>
    </row>
    <row r="65" spans="5:57" ht="13.8">
      <c r="E65" s="322"/>
      <c r="F65" s="322"/>
      <c r="G65" s="322"/>
      <c r="H65" s="322"/>
      <c r="I65" s="322"/>
      <c r="J65" s="322"/>
      <c r="K65" s="322"/>
      <c r="L65" s="322"/>
      <c r="M65" s="322"/>
      <c r="N65" s="322"/>
      <c r="O65" s="322"/>
      <c r="P65" s="322"/>
      <c r="Q65" s="322"/>
      <c r="R65" s="322"/>
      <c r="S65" s="322"/>
      <c r="T65" s="322"/>
      <c r="U65" s="322"/>
      <c r="V65" s="322"/>
      <c r="W65" s="322"/>
      <c r="X65" s="322"/>
      <c r="Y65" s="322"/>
      <c r="Z65" s="322"/>
      <c r="AA65" s="322"/>
      <c r="AB65" s="322"/>
      <c r="AC65" s="322"/>
      <c r="AD65" s="322"/>
      <c r="AE65" s="322"/>
      <c r="AF65" s="322"/>
      <c r="AG65" s="322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2"/>
      <c r="AT65" s="322"/>
      <c r="AU65" s="322"/>
      <c r="AV65" s="322"/>
      <c r="AW65" s="322"/>
      <c r="AX65" s="322"/>
      <c r="AY65" s="322"/>
      <c r="AZ65" s="322"/>
      <c r="BA65" s="322"/>
      <c r="BB65" s="322"/>
      <c r="BC65" s="322"/>
      <c r="BD65" s="322"/>
      <c r="BE65" s="322"/>
    </row>
    <row r="66" spans="5:57" ht="13.8">
      <c r="E66" s="322"/>
      <c r="F66" s="322"/>
      <c r="G66" s="322"/>
      <c r="H66" s="322"/>
      <c r="I66" s="322"/>
      <c r="J66" s="322"/>
      <c r="K66" s="322"/>
      <c r="L66" s="322"/>
      <c r="M66" s="322"/>
      <c r="N66" s="322"/>
      <c r="O66" s="322"/>
      <c r="P66" s="322"/>
      <c r="Q66" s="322"/>
      <c r="R66" s="322"/>
      <c r="S66" s="322"/>
      <c r="T66" s="322"/>
      <c r="U66" s="322"/>
      <c r="V66" s="322"/>
      <c r="W66" s="322"/>
      <c r="X66" s="322"/>
      <c r="Y66" s="322"/>
      <c r="Z66" s="322"/>
      <c r="AA66" s="322"/>
      <c r="AB66" s="322"/>
      <c r="AC66" s="322"/>
      <c r="AD66" s="322"/>
      <c r="AE66" s="322"/>
      <c r="AF66" s="322"/>
      <c r="AG66" s="322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2"/>
      <c r="AT66" s="322"/>
      <c r="AU66" s="322"/>
      <c r="AV66" s="322"/>
      <c r="AW66" s="322"/>
      <c r="AX66" s="322"/>
      <c r="AY66" s="322"/>
      <c r="AZ66" s="322"/>
      <c r="BA66" s="322"/>
      <c r="BB66" s="322"/>
      <c r="BC66" s="322"/>
      <c r="BD66" s="322"/>
      <c r="BE66" s="322"/>
    </row>
    <row r="67" spans="5:57" ht="13.8">
      <c r="E67" s="322"/>
      <c r="F67" s="322"/>
      <c r="G67" s="322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2"/>
      <c r="S67" s="322"/>
      <c r="T67" s="322"/>
      <c r="U67" s="322"/>
      <c r="V67" s="322"/>
      <c r="W67" s="322"/>
      <c r="X67" s="322"/>
      <c r="Y67" s="322"/>
      <c r="Z67" s="322"/>
      <c r="AA67" s="322"/>
      <c r="AB67" s="322"/>
      <c r="AC67" s="322"/>
      <c r="AD67" s="322"/>
      <c r="AE67" s="322"/>
      <c r="AF67" s="322"/>
      <c r="AG67" s="322"/>
      <c r="AH67" s="322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22"/>
      <c r="AT67" s="322"/>
      <c r="AU67" s="322"/>
      <c r="AV67" s="322"/>
      <c r="AW67" s="322"/>
      <c r="AX67" s="322"/>
      <c r="AY67" s="322"/>
      <c r="AZ67" s="322"/>
      <c r="BA67" s="322"/>
      <c r="BB67" s="322"/>
      <c r="BC67" s="322"/>
      <c r="BD67" s="322"/>
      <c r="BE67" s="322"/>
    </row>
    <row r="68" spans="5:57" ht="13.8">
      <c r="E68" s="322"/>
      <c r="F68" s="322"/>
      <c r="G68" s="322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2"/>
      <c r="S68" s="322"/>
      <c r="T68" s="322"/>
      <c r="U68" s="322"/>
      <c r="V68" s="322"/>
      <c r="W68" s="322"/>
      <c r="X68" s="322"/>
      <c r="Y68" s="322"/>
      <c r="Z68" s="322"/>
      <c r="AA68" s="322"/>
      <c r="AB68" s="322"/>
      <c r="AC68" s="322"/>
      <c r="AD68" s="322"/>
      <c r="AE68" s="322"/>
      <c r="AF68" s="322"/>
      <c r="AG68" s="322"/>
      <c r="AH68" s="322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22"/>
      <c r="AT68" s="322"/>
      <c r="AU68" s="322"/>
      <c r="AV68" s="322"/>
      <c r="AW68" s="322"/>
      <c r="AX68" s="322"/>
      <c r="AY68" s="322"/>
      <c r="AZ68" s="322"/>
      <c r="BA68" s="322"/>
      <c r="BB68" s="322"/>
      <c r="BC68" s="322"/>
      <c r="BD68" s="322"/>
      <c r="BE68" s="322"/>
    </row>
    <row r="69" spans="5:57" ht="13.8">
      <c r="E69" s="322"/>
      <c r="F69" s="322"/>
      <c r="G69" s="322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2"/>
      <c r="S69" s="322"/>
      <c r="T69" s="322"/>
      <c r="U69" s="322"/>
      <c r="V69" s="322"/>
      <c r="W69" s="322"/>
      <c r="X69" s="322"/>
      <c r="Y69" s="322"/>
      <c r="Z69" s="322"/>
      <c r="AA69" s="322"/>
      <c r="AB69" s="322"/>
      <c r="AC69" s="322"/>
      <c r="AD69" s="322"/>
      <c r="AE69" s="322"/>
      <c r="AF69" s="322"/>
      <c r="AG69" s="322"/>
      <c r="AH69" s="322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22"/>
      <c r="AT69" s="322"/>
      <c r="AU69" s="322"/>
      <c r="AV69" s="322"/>
      <c r="AW69" s="322"/>
      <c r="AX69" s="322"/>
      <c r="AY69" s="322"/>
      <c r="AZ69" s="322"/>
      <c r="BA69" s="322"/>
      <c r="BB69" s="322"/>
      <c r="BC69" s="322"/>
      <c r="BD69" s="322"/>
      <c r="BE69" s="322"/>
    </row>
    <row r="70" spans="5:57" ht="13.8">
      <c r="E70" s="322"/>
      <c r="F70" s="322"/>
      <c r="G70" s="322"/>
      <c r="H70" s="322"/>
      <c r="I70" s="322"/>
      <c r="J70" s="322"/>
      <c r="K70" s="322"/>
      <c r="L70" s="322"/>
      <c r="M70" s="322"/>
      <c r="N70" s="322"/>
      <c r="O70" s="322"/>
      <c r="P70" s="322"/>
      <c r="Q70" s="322"/>
      <c r="R70" s="322"/>
      <c r="S70" s="322"/>
      <c r="T70" s="322"/>
      <c r="U70" s="322"/>
      <c r="V70" s="322"/>
      <c r="W70" s="322"/>
      <c r="X70" s="322"/>
      <c r="Y70" s="322"/>
      <c r="Z70" s="322"/>
      <c r="AA70" s="322"/>
      <c r="AB70" s="322"/>
      <c r="AC70" s="322"/>
      <c r="AD70" s="322"/>
      <c r="AE70" s="322"/>
      <c r="AF70" s="322"/>
      <c r="AG70" s="322"/>
      <c r="AH70" s="322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22"/>
      <c r="AT70" s="322"/>
      <c r="AU70" s="322"/>
      <c r="AV70" s="322"/>
      <c r="AW70" s="322"/>
      <c r="AX70" s="322"/>
      <c r="AY70" s="322"/>
      <c r="AZ70" s="322"/>
      <c r="BA70" s="322"/>
      <c r="BB70" s="322"/>
      <c r="BC70" s="322"/>
      <c r="BD70" s="322"/>
      <c r="BE70" s="322"/>
    </row>
    <row r="71" spans="5:57" ht="13.8">
      <c r="E71" s="322"/>
      <c r="F71" s="322"/>
      <c r="G71" s="322"/>
      <c r="H71" s="322"/>
      <c r="I71" s="322"/>
      <c r="J71" s="322"/>
      <c r="K71" s="322"/>
      <c r="L71" s="322"/>
      <c r="M71" s="322"/>
      <c r="N71" s="322"/>
      <c r="O71" s="322"/>
      <c r="P71" s="322"/>
      <c r="Q71" s="322"/>
      <c r="R71" s="322"/>
      <c r="S71" s="322"/>
      <c r="T71" s="322"/>
      <c r="U71" s="322"/>
      <c r="V71" s="322"/>
      <c r="W71" s="322"/>
      <c r="X71" s="322"/>
      <c r="Y71" s="322"/>
      <c r="Z71" s="322"/>
      <c r="AA71" s="322"/>
      <c r="AB71" s="322"/>
      <c r="AC71" s="322"/>
      <c r="AD71" s="322"/>
      <c r="AE71" s="322"/>
      <c r="AF71" s="322"/>
      <c r="AG71" s="322"/>
      <c r="AH71" s="322"/>
      <c r="AI71" s="322"/>
      <c r="AJ71" s="322"/>
      <c r="AK71" s="322"/>
      <c r="AL71" s="322"/>
      <c r="AM71" s="322"/>
      <c r="AN71" s="322"/>
      <c r="AO71" s="322"/>
      <c r="AP71" s="322"/>
      <c r="AQ71" s="322"/>
      <c r="AR71" s="322"/>
      <c r="AS71" s="322"/>
      <c r="AT71" s="322"/>
      <c r="AU71" s="322"/>
      <c r="AV71" s="322"/>
      <c r="AW71" s="322"/>
      <c r="AX71" s="322"/>
      <c r="AY71" s="322"/>
      <c r="AZ71" s="322"/>
      <c r="BA71" s="322"/>
      <c r="BB71" s="322"/>
      <c r="BC71" s="322"/>
      <c r="BD71" s="322"/>
      <c r="BE71" s="322"/>
    </row>
    <row r="72" spans="5:57" ht="13.8">
      <c r="E72" s="322"/>
      <c r="F72" s="322"/>
      <c r="G72" s="322"/>
      <c r="H72" s="322"/>
      <c r="I72" s="322"/>
      <c r="J72" s="322"/>
      <c r="K72" s="322"/>
      <c r="L72" s="322"/>
      <c r="M72" s="322"/>
      <c r="N72" s="322"/>
      <c r="O72" s="322"/>
      <c r="P72" s="322"/>
      <c r="Q72" s="322"/>
      <c r="R72" s="322"/>
      <c r="S72" s="322"/>
      <c r="T72" s="322"/>
      <c r="U72" s="322"/>
      <c r="V72" s="322"/>
      <c r="W72" s="322"/>
      <c r="X72" s="322"/>
      <c r="Y72" s="322"/>
      <c r="Z72" s="322"/>
      <c r="AA72" s="322"/>
      <c r="AB72" s="322"/>
      <c r="AC72" s="322"/>
      <c r="AD72" s="322"/>
      <c r="AE72" s="322"/>
      <c r="AF72" s="322"/>
      <c r="AG72" s="322"/>
      <c r="AH72" s="322"/>
      <c r="AI72" s="322"/>
      <c r="AJ72" s="322"/>
      <c r="AK72" s="322"/>
      <c r="AL72" s="322"/>
      <c r="AM72" s="322"/>
      <c r="AN72" s="322"/>
      <c r="AO72" s="322"/>
      <c r="AP72" s="322"/>
      <c r="AQ72" s="322"/>
      <c r="AR72" s="322"/>
      <c r="AS72" s="322"/>
      <c r="AT72" s="322"/>
      <c r="AU72" s="322"/>
      <c r="AV72" s="322"/>
      <c r="AW72" s="322"/>
      <c r="AX72" s="322"/>
      <c r="AY72" s="322"/>
      <c r="AZ72" s="322"/>
      <c r="BA72" s="322"/>
      <c r="BB72" s="322"/>
      <c r="BC72" s="322"/>
      <c r="BD72" s="322"/>
      <c r="BE72" s="322"/>
    </row>
    <row r="73" spans="5:57" ht="13.8">
      <c r="E73" s="322"/>
      <c r="F73" s="322"/>
      <c r="G73" s="322"/>
      <c r="H73" s="322"/>
      <c r="I73" s="322"/>
      <c r="J73" s="322"/>
      <c r="K73" s="322"/>
      <c r="L73" s="322"/>
      <c r="M73" s="322"/>
      <c r="N73" s="322"/>
      <c r="O73" s="322"/>
      <c r="P73" s="322"/>
      <c r="Q73" s="322"/>
      <c r="R73" s="322"/>
      <c r="S73" s="322"/>
      <c r="T73" s="322"/>
      <c r="U73" s="322"/>
      <c r="V73" s="322"/>
      <c r="W73" s="322"/>
      <c r="X73" s="322"/>
      <c r="Y73" s="322"/>
      <c r="Z73" s="322"/>
      <c r="AA73" s="322"/>
      <c r="AB73" s="322"/>
      <c r="AC73" s="322"/>
      <c r="AD73" s="322"/>
      <c r="AE73" s="322"/>
      <c r="AF73" s="322"/>
      <c r="AG73" s="322"/>
      <c r="AH73" s="322"/>
      <c r="AI73" s="322"/>
      <c r="AJ73" s="322"/>
      <c r="AK73" s="322"/>
      <c r="AL73" s="322"/>
      <c r="AM73" s="322"/>
      <c r="AN73" s="322"/>
      <c r="AO73" s="322"/>
      <c r="AP73" s="322"/>
      <c r="AQ73" s="322"/>
      <c r="AR73" s="322"/>
      <c r="AS73" s="322"/>
      <c r="AT73" s="322"/>
      <c r="AU73" s="322"/>
      <c r="AV73" s="322"/>
      <c r="AW73" s="322"/>
      <c r="AX73" s="322"/>
      <c r="AY73" s="322"/>
      <c r="AZ73" s="322"/>
      <c r="BA73" s="322"/>
      <c r="BB73" s="322"/>
      <c r="BC73" s="322"/>
      <c r="BD73" s="322"/>
      <c r="BE73" s="322"/>
    </row>
    <row r="74" spans="5:57" ht="13.8">
      <c r="E74" s="322"/>
      <c r="F74" s="322"/>
      <c r="G74" s="322"/>
      <c r="H74" s="322"/>
      <c r="I74" s="322"/>
      <c r="J74" s="322"/>
      <c r="K74" s="322"/>
      <c r="L74" s="322"/>
      <c r="M74" s="322"/>
      <c r="N74" s="322"/>
      <c r="O74" s="322"/>
      <c r="P74" s="322"/>
      <c r="Q74" s="322"/>
      <c r="R74" s="322"/>
      <c r="S74" s="322"/>
      <c r="T74" s="322"/>
      <c r="U74" s="322"/>
      <c r="V74" s="322"/>
      <c r="W74" s="322"/>
      <c r="X74" s="322"/>
      <c r="Y74" s="322"/>
      <c r="Z74" s="322"/>
      <c r="AA74" s="322"/>
      <c r="AB74" s="322"/>
      <c r="AC74" s="322"/>
      <c r="AD74" s="322"/>
      <c r="AE74" s="322"/>
      <c r="AF74" s="322"/>
      <c r="AG74" s="322"/>
      <c r="AH74" s="322"/>
      <c r="AI74" s="322"/>
      <c r="AJ74" s="322"/>
      <c r="AK74" s="322"/>
      <c r="AL74" s="322"/>
      <c r="AM74" s="322"/>
      <c r="AN74" s="322"/>
      <c r="AO74" s="322"/>
      <c r="AP74" s="322"/>
      <c r="AQ74" s="322"/>
      <c r="AR74" s="322"/>
      <c r="AS74" s="322"/>
      <c r="AT74" s="322"/>
      <c r="AU74" s="322"/>
      <c r="AV74" s="322"/>
      <c r="AW74" s="322"/>
      <c r="AX74" s="322"/>
      <c r="AY74" s="322"/>
      <c r="AZ74" s="322"/>
      <c r="BA74" s="322"/>
      <c r="BB74" s="322"/>
      <c r="BC74" s="322"/>
      <c r="BD74" s="322"/>
      <c r="BE74" s="322"/>
    </row>
    <row r="75" spans="5:57" ht="13.8">
      <c r="E75" s="322"/>
      <c r="F75" s="322"/>
      <c r="G75" s="322"/>
      <c r="H75" s="322"/>
      <c r="I75" s="322"/>
      <c r="J75" s="322"/>
      <c r="K75" s="322"/>
      <c r="L75" s="322"/>
      <c r="M75" s="322"/>
      <c r="N75" s="322"/>
      <c r="O75" s="322"/>
      <c r="P75" s="322"/>
      <c r="Q75" s="322"/>
      <c r="R75" s="322"/>
      <c r="S75" s="322"/>
      <c r="T75" s="322"/>
      <c r="U75" s="322"/>
      <c r="V75" s="322"/>
      <c r="W75" s="322"/>
      <c r="X75" s="322"/>
      <c r="Y75" s="322"/>
      <c r="Z75" s="322"/>
      <c r="AA75" s="322"/>
      <c r="AB75" s="322"/>
      <c r="AC75" s="322"/>
      <c r="AD75" s="322"/>
      <c r="AE75" s="322"/>
      <c r="AF75" s="322"/>
      <c r="AG75" s="322"/>
      <c r="AH75" s="322"/>
      <c r="AI75" s="322"/>
      <c r="AJ75" s="322"/>
      <c r="AK75" s="322"/>
      <c r="AL75" s="322"/>
      <c r="AM75" s="322"/>
      <c r="AN75" s="322"/>
      <c r="AO75" s="322"/>
      <c r="AP75" s="322"/>
      <c r="AQ75" s="322"/>
      <c r="AR75" s="322"/>
      <c r="AS75" s="322"/>
      <c r="AT75" s="322"/>
      <c r="AU75" s="322"/>
      <c r="AV75" s="322"/>
      <c r="AW75" s="322"/>
      <c r="AX75" s="322"/>
      <c r="AY75" s="322"/>
      <c r="AZ75" s="322"/>
      <c r="BA75" s="322"/>
      <c r="BB75" s="322"/>
      <c r="BC75" s="322"/>
      <c r="BD75" s="322"/>
      <c r="BE75" s="322"/>
    </row>
    <row r="76" spans="5:57" ht="13.8">
      <c r="E76" s="322"/>
      <c r="F76" s="322"/>
      <c r="G76" s="322"/>
      <c r="H76" s="322"/>
      <c r="I76" s="322"/>
      <c r="J76" s="322"/>
      <c r="K76" s="322"/>
      <c r="L76" s="322"/>
      <c r="M76" s="322"/>
      <c r="N76" s="322"/>
      <c r="O76" s="322"/>
      <c r="P76" s="322"/>
      <c r="Q76" s="322"/>
      <c r="R76" s="322"/>
      <c r="S76" s="322"/>
      <c r="T76" s="322"/>
      <c r="U76" s="322"/>
      <c r="V76" s="322"/>
      <c r="W76" s="322"/>
      <c r="X76" s="322"/>
      <c r="Y76" s="322"/>
      <c r="Z76" s="322"/>
      <c r="AA76" s="322"/>
      <c r="AB76" s="322"/>
      <c r="AC76" s="322"/>
      <c r="AD76" s="322"/>
      <c r="AE76" s="322"/>
      <c r="AF76" s="322"/>
      <c r="AG76" s="322"/>
      <c r="AH76" s="322"/>
      <c r="AI76" s="322"/>
      <c r="AJ76" s="322"/>
      <c r="AK76" s="322"/>
      <c r="AL76" s="322"/>
      <c r="AM76" s="322"/>
      <c r="AN76" s="322"/>
      <c r="AO76" s="322"/>
      <c r="AP76" s="322"/>
      <c r="AQ76" s="322"/>
      <c r="AR76" s="322"/>
      <c r="AS76" s="322"/>
      <c r="AT76" s="322"/>
      <c r="AU76" s="322"/>
      <c r="AV76" s="322"/>
      <c r="AW76" s="322"/>
      <c r="AX76" s="322"/>
      <c r="AY76" s="322"/>
      <c r="AZ76" s="322"/>
      <c r="BA76" s="322"/>
      <c r="BB76" s="322"/>
      <c r="BC76" s="322"/>
      <c r="BD76" s="322"/>
      <c r="BE76" s="322"/>
    </row>
    <row r="77" spans="5:57" ht="13.8">
      <c r="E77" s="322"/>
      <c r="F77" s="322"/>
      <c r="G77" s="322"/>
      <c r="H77" s="322"/>
      <c r="I77" s="322"/>
      <c r="J77" s="322"/>
      <c r="K77" s="322"/>
      <c r="L77" s="322"/>
      <c r="M77" s="322"/>
      <c r="N77" s="322"/>
      <c r="O77" s="322"/>
      <c r="P77" s="322"/>
      <c r="Q77" s="322"/>
      <c r="R77" s="322"/>
      <c r="S77" s="322"/>
      <c r="T77" s="322"/>
      <c r="U77" s="322"/>
      <c r="V77" s="322"/>
      <c r="W77" s="322"/>
      <c r="X77" s="322"/>
      <c r="Y77" s="322"/>
      <c r="Z77" s="322"/>
      <c r="AA77" s="322"/>
      <c r="AB77" s="322"/>
      <c r="AC77" s="322"/>
      <c r="AD77" s="322"/>
      <c r="AE77" s="322"/>
      <c r="AF77" s="322"/>
      <c r="AG77" s="322"/>
      <c r="AH77" s="322"/>
      <c r="AI77" s="322"/>
      <c r="AJ77" s="322"/>
      <c r="AK77" s="322"/>
      <c r="AL77" s="322"/>
      <c r="AM77" s="322"/>
      <c r="AN77" s="322"/>
      <c r="AO77" s="322"/>
      <c r="AP77" s="322"/>
      <c r="AQ77" s="322"/>
      <c r="AR77" s="322"/>
      <c r="AS77" s="322"/>
      <c r="AT77" s="322"/>
      <c r="AU77" s="322"/>
      <c r="AV77" s="322"/>
      <c r="AW77" s="322"/>
      <c r="AX77" s="322"/>
      <c r="AY77" s="322"/>
      <c r="AZ77" s="322"/>
      <c r="BA77" s="322"/>
      <c r="BB77" s="322"/>
      <c r="BC77" s="322"/>
      <c r="BD77" s="322"/>
      <c r="BE77" s="322"/>
    </row>
    <row r="78" spans="5:57" ht="13.8">
      <c r="E78" s="322"/>
      <c r="F78" s="322"/>
      <c r="G78" s="322"/>
      <c r="H78" s="322"/>
      <c r="I78" s="322"/>
      <c r="J78" s="322"/>
      <c r="K78" s="322"/>
      <c r="L78" s="322"/>
      <c r="M78" s="322"/>
      <c r="N78" s="322"/>
      <c r="O78" s="322"/>
      <c r="P78" s="322"/>
      <c r="Q78" s="322"/>
      <c r="R78" s="322"/>
      <c r="S78" s="322"/>
      <c r="T78" s="322"/>
      <c r="U78" s="322"/>
      <c r="V78" s="322"/>
      <c r="W78" s="322"/>
      <c r="X78" s="322"/>
      <c r="Y78" s="322"/>
      <c r="Z78" s="322"/>
      <c r="AA78" s="322"/>
      <c r="AB78" s="322"/>
      <c r="AC78" s="322"/>
      <c r="AD78" s="322"/>
      <c r="AE78" s="322"/>
      <c r="AF78" s="322"/>
      <c r="AG78" s="322"/>
      <c r="AH78" s="322"/>
      <c r="AI78" s="322"/>
      <c r="AJ78" s="322"/>
      <c r="AK78" s="322"/>
      <c r="AL78" s="322"/>
      <c r="AM78" s="322"/>
      <c r="AN78" s="322"/>
      <c r="AO78" s="322"/>
      <c r="AP78" s="322"/>
      <c r="AQ78" s="322"/>
      <c r="AR78" s="322"/>
      <c r="AS78" s="322"/>
      <c r="AT78" s="322"/>
      <c r="AU78" s="322"/>
      <c r="AV78" s="322"/>
      <c r="AW78" s="322"/>
      <c r="AX78" s="322"/>
      <c r="AY78" s="322"/>
      <c r="AZ78" s="322"/>
      <c r="BA78" s="322"/>
      <c r="BB78" s="322"/>
      <c r="BC78" s="322"/>
      <c r="BD78" s="322"/>
      <c r="BE78" s="322"/>
    </row>
    <row r="79" spans="5:57" ht="13.8">
      <c r="E79" s="322"/>
      <c r="F79" s="322"/>
      <c r="G79" s="322"/>
      <c r="H79" s="322"/>
      <c r="I79" s="322"/>
      <c r="J79" s="322"/>
      <c r="K79" s="322"/>
      <c r="L79" s="322"/>
      <c r="M79" s="322"/>
      <c r="N79" s="322"/>
      <c r="O79" s="322"/>
      <c r="P79" s="322"/>
      <c r="Q79" s="322"/>
      <c r="R79" s="322"/>
      <c r="S79" s="322"/>
      <c r="T79" s="322"/>
      <c r="U79" s="322"/>
      <c r="V79" s="322"/>
      <c r="W79" s="322"/>
      <c r="X79" s="322"/>
      <c r="Y79" s="322"/>
      <c r="Z79" s="322"/>
      <c r="AA79" s="322"/>
      <c r="AB79" s="322"/>
      <c r="AC79" s="322"/>
      <c r="AD79" s="322"/>
      <c r="AE79" s="322"/>
      <c r="AF79" s="322"/>
      <c r="AG79" s="322"/>
      <c r="AH79" s="322"/>
      <c r="AI79" s="322"/>
      <c r="AJ79" s="322"/>
      <c r="AK79" s="322"/>
      <c r="AL79" s="322"/>
      <c r="AM79" s="322"/>
      <c r="AN79" s="322"/>
      <c r="AO79" s="322"/>
      <c r="AP79" s="322"/>
      <c r="AQ79" s="322"/>
      <c r="AR79" s="322"/>
      <c r="AS79" s="322"/>
      <c r="AT79" s="322"/>
      <c r="AU79" s="322"/>
      <c r="AV79" s="322"/>
      <c r="AW79" s="322"/>
      <c r="AX79" s="322"/>
      <c r="AY79" s="322"/>
      <c r="AZ79" s="322"/>
      <c r="BA79" s="322"/>
      <c r="BB79" s="322"/>
      <c r="BC79" s="322"/>
      <c r="BD79" s="322"/>
      <c r="BE79" s="322"/>
    </row>
    <row r="80" spans="5:57" ht="13.8">
      <c r="E80" s="322"/>
      <c r="F80" s="322"/>
      <c r="G80" s="322"/>
      <c r="H80" s="322"/>
      <c r="I80" s="322"/>
      <c r="J80" s="322"/>
      <c r="K80" s="322"/>
      <c r="L80" s="322"/>
      <c r="M80" s="322"/>
      <c r="N80" s="322"/>
      <c r="O80" s="322"/>
      <c r="P80" s="322"/>
      <c r="Q80" s="322"/>
      <c r="R80" s="322"/>
      <c r="S80" s="322"/>
      <c r="T80" s="322"/>
      <c r="U80" s="322"/>
      <c r="V80" s="322"/>
      <c r="W80" s="322"/>
      <c r="X80" s="322"/>
      <c r="Y80" s="322"/>
      <c r="Z80" s="322"/>
      <c r="AA80" s="322"/>
      <c r="AB80" s="322"/>
      <c r="AC80" s="322"/>
      <c r="AD80" s="322"/>
      <c r="AE80" s="322"/>
      <c r="AF80" s="322"/>
      <c r="AG80" s="322"/>
      <c r="AH80" s="322"/>
      <c r="AI80" s="322"/>
      <c r="AJ80" s="322"/>
      <c r="AK80" s="322"/>
      <c r="AL80" s="322"/>
      <c r="AM80" s="322"/>
      <c r="AN80" s="322"/>
      <c r="AO80" s="322"/>
      <c r="AP80" s="322"/>
      <c r="AQ80" s="322"/>
      <c r="AR80" s="322"/>
      <c r="AS80" s="322"/>
      <c r="AT80" s="322"/>
      <c r="AU80" s="322"/>
      <c r="AV80" s="322"/>
      <c r="AW80" s="322"/>
      <c r="AX80" s="322"/>
      <c r="AY80" s="322"/>
      <c r="AZ80" s="322"/>
      <c r="BA80" s="322"/>
      <c r="BB80" s="322"/>
      <c r="BC80" s="322"/>
      <c r="BD80" s="322"/>
      <c r="BE80" s="322"/>
    </row>
    <row r="81" spans="5:57" ht="13.8"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2"/>
      <c r="P81" s="322"/>
      <c r="Q81" s="322"/>
      <c r="R81" s="322"/>
      <c r="S81" s="322"/>
      <c r="T81" s="322"/>
      <c r="U81" s="322"/>
      <c r="V81" s="322"/>
      <c r="W81" s="322"/>
      <c r="X81" s="322"/>
      <c r="Y81" s="322"/>
      <c r="Z81" s="322"/>
      <c r="AA81" s="322"/>
      <c r="AB81" s="322"/>
      <c r="AC81" s="322"/>
      <c r="AD81" s="322"/>
      <c r="AE81" s="322"/>
      <c r="AF81" s="322"/>
      <c r="AG81" s="322"/>
      <c r="AH81" s="322"/>
      <c r="AI81" s="322"/>
      <c r="AJ81" s="322"/>
      <c r="AK81" s="322"/>
      <c r="AL81" s="322"/>
      <c r="AM81" s="322"/>
      <c r="AN81" s="322"/>
      <c r="AO81" s="322"/>
      <c r="AP81" s="322"/>
      <c r="AQ81" s="322"/>
      <c r="AR81" s="322"/>
      <c r="AS81" s="322"/>
      <c r="AT81" s="322"/>
      <c r="AU81" s="322"/>
      <c r="AV81" s="322"/>
      <c r="AW81" s="322"/>
      <c r="AX81" s="322"/>
      <c r="AY81" s="322"/>
      <c r="AZ81" s="322"/>
      <c r="BA81" s="322"/>
      <c r="BB81" s="322"/>
      <c r="BC81" s="322"/>
      <c r="BD81" s="322"/>
      <c r="BE81" s="322"/>
    </row>
    <row r="82" spans="5:57" ht="13.8"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2"/>
      <c r="P82" s="322"/>
      <c r="Q82" s="322"/>
      <c r="R82" s="322"/>
      <c r="S82" s="322"/>
      <c r="T82" s="322"/>
      <c r="U82" s="322"/>
      <c r="V82" s="322"/>
      <c r="W82" s="322"/>
      <c r="X82" s="322"/>
      <c r="Y82" s="322"/>
      <c r="Z82" s="322"/>
      <c r="AA82" s="322"/>
      <c r="AB82" s="322"/>
      <c r="AC82" s="322"/>
      <c r="AD82" s="322"/>
      <c r="AE82" s="322"/>
      <c r="AF82" s="322"/>
      <c r="AG82" s="322"/>
      <c r="AH82" s="322"/>
      <c r="AI82" s="322"/>
      <c r="AJ82" s="322"/>
      <c r="AK82" s="322"/>
      <c r="AL82" s="322"/>
      <c r="AM82" s="322"/>
      <c r="AN82" s="322"/>
      <c r="AO82" s="322"/>
      <c r="AP82" s="322"/>
      <c r="AQ82" s="322"/>
      <c r="AR82" s="322"/>
      <c r="AS82" s="322"/>
      <c r="AT82" s="322"/>
      <c r="AU82" s="322"/>
      <c r="AV82" s="322"/>
      <c r="AW82" s="322"/>
      <c r="AX82" s="322"/>
      <c r="AY82" s="322"/>
      <c r="AZ82" s="322"/>
      <c r="BA82" s="322"/>
      <c r="BB82" s="322"/>
      <c r="BC82" s="322"/>
      <c r="BD82" s="322"/>
      <c r="BE82" s="322"/>
    </row>
    <row r="83" spans="5:57" ht="13.8">
      <c r="E83" s="322"/>
      <c r="F83" s="322"/>
      <c r="G83" s="322"/>
      <c r="H83" s="322"/>
      <c r="I83" s="322"/>
      <c r="J83" s="322"/>
      <c r="K83" s="322"/>
      <c r="L83" s="322"/>
      <c r="M83" s="322"/>
      <c r="N83" s="322"/>
      <c r="O83" s="322"/>
      <c r="P83" s="322"/>
      <c r="Q83" s="322"/>
      <c r="R83" s="322"/>
      <c r="S83" s="322"/>
      <c r="T83" s="322"/>
      <c r="U83" s="322"/>
      <c r="V83" s="322"/>
      <c r="W83" s="322"/>
      <c r="X83" s="322"/>
      <c r="Y83" s="322"/>
      <c r="Z83" s="322"/>
      <c r="AA83" s="322"/>
      <c r="AB83" s="322"/>
      <c r="AC83" s="322"/>
      <c r="AD83" s="322"/>
      <c r="AE83" s="322"/>
      <c r="AF83" s="322"/>
      <c r="AG83" s="322"/>
      <c r="AH83" s="322"/>
      <c r="AI83" s="322"/>
      <c r="AJ83" s="322"/>
      <c r="AK83" s="322"/>
      <c r="AL83" s="322"/>
      <c r="AM83" s="322"/>
      <c r="AN83" s="322"/>
      <c r="AO83" s="322"/>
      <c r="AP83" s="322"/>
      <c r="AQ83" s="322"/>
      <c r="AR83" s="322"/>
      <c r="AS83" s="322"/>
      <c r="AT83" s="322"/>
      <c r="AU83" s="322"/>
      <c r="AV83" s="322"/>
      <c r="AW83" s="322"/>
      <c r="AX83" s="322"/>
      <c r="AY83" s="322"/>
      <c r="AZ83" s="322"/>
      <c r="BA83" s="322"/>
      <c r="BB83" s="322"/>
      <c r="BC83" s="322"/>
      <c r="BD83" s="322"/>
      <c r="BE83" s="322"/>
    </row>
    <row r="84" spans="5:57" ht="13.8">
      <c r="E84" s="322"/>
      <c r="F84" s="322"/>
      <c r="G84" s="322"/>
      <c r="H84" s="322"/>
      <c r="I84" s="322"/>
      <c r="J84" s="322"/>
      <c r="K84" s="322"/>
      <c r="L84" s="322"/>
      <c r="M84" s="322"/>
      <c r="N84" s="322"/>
      <c r="O84" s="322"/>
      <c r="P84" s="322"/>
      <c r="Q84" s="322"/>
      <c r="R84" s="322"/>
      <c r="S84" s="322"/>
      <c r="T84" s="322"/>
      <c r="U84" s="322"/>
      <c r="V84" s="322"/>
      <c r="W84" s="322"/>
      <c r="X84" s="322"/>
      <c r="Y84" s="322"/>
      <c r="Z84" s="322"/>
      <c r="AA84" s="322"/>
      <c r="AB84" s="322"/>
      <c r="AC84" s="322"/>
      <c r="AD84" s="322"/>
      <c r="AE84" s="322"/>
      <c r="AF84" s="322"/>
      <c r="AG84" s="322"/>
      <c r="AH84" s="322"/>
      <c r="AI84" s="322"/>
      <c r="AJ84" s="322"/>
      <c r="AK84" s="322"/>
      <c r="AL84" s="322"/>
      <c r="AM84" s="322"/>
      <c r="AN84" s="322"/>
      <c r="AO84" s="322"/>
      <c r="AP84" s="322"/>
      <c r="AQ84" s="322"/>
      <c r="AR84" s="322"/>
      <c r="AS84" s="322"/>
      <c r="AT84" s="322"/>
      <c r="AU84" s="322"/>
      <c r="AV84" s="322"/>
      <c r="AW84" s="322"/>
      <c r="AX84" s="322"/>
      <c r="AY84" s="322"/>
      <c r="AZ84" s="322"/>
      <c r="BA84" s="322"/>
      <c r="BB84" s="322"/>
      <c r="BC84" s="322"/>
      <c r="BD84" s="322"/>
      <c r="BE84" s="322"/>
    </row>
    <row r="85" spans="5:57" ht="13.8">
      <c r="E85" s="322"/>
      <c r="F85" s="322"/>
      <c r="G85" s="322"/>
      <c r="H85" s="322"/>
      <c r="I85" s="322"/>
      <c r="J85" s="322"/>
      <c r="K85" s="322"/>
      <c r="L85" s="322"/>
      <c r="M85" s="322"/>
      <c r="N85" s="322"/>
      <c r="O85" s="322"/>
      <c r="P85" s="322"/>
      <c r="Q85" s="322"/>
      <c r="R85" s="322"/>
      <c r="S85" s="322"/>
      <c r="T85" s="322"/>
      <c r="U85" s="322"/>
      <c r="V85" s="322"/>
      <c r="W85" s="322"/>
      <c r="X85" s="322"/>
      <c r="Y85" s="322"/>
      <c r="Z85" s="322"/>
      <c r="AA85" s="322"/>
      <c r="AB85" s="322"/>
      <c r="AC85" s="322"/>
      <c r="AD85" s="322"/>
      <c r="AE85" s="322"/>
      <c r="AF85" s="322"/>
      <c r="AG85" s="322"/>
      <c r="AH85" s="322"/>
      <c r="AI85" s="322"/>
      <c r="AJ85" s="322"/>
      <c r="AK85" s="322"/>
      <c r="AL85" s="322"/>
      <c r="AM85" s="322"/>
      <c r="AN85" s="322"/>
      <c r="AO85" s="322"/>
      <c r="AP85" s="322"/>
      <c r="AQ85" s="322"/>
      <c r="AR85" s="322"/>
      <c r="AS85" s="322"/>
      <c r="AT85" s="322"/>
      <c r="AU85" s="322"/>
      <c r="AV85" s="322"/>
      <c r="AW85" s="322"/>
      <c r="AX85" s="322"/>
      <c r="AY85" s="322"/>
      <c r="AZ85" s="322"/>
      <c r="BA85" s="322"/>
      <c r="BB85" s="322"/>
      <c r="BC85" s="322"/>
      <c r="BD85" s="322"/>
      <c r="BE85" s="322"/>
    </row>
    <row r="86" spans="5:57" ht="13.8">
      <c r="E86" s="322"/>
      <c r="F86" s="322"/>
      <c r="G86" s="322"/>
      <c r="H86" s="322"/>
      <c r="I86" s="322"/>
      <c r="J86" s="322"/>
      <c r="K86" s="322"/>
      <c r="L86" s="322"/>
      <c r="M86" s="322"/>
      <c r="N86" s="322"/>
      <c r="O86" s="322"/>
      <c r="P86" s="322"/>
      <c r="Q86" s="322"/>
      <c r="R86" s="322"/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G86" s="322"/>
      <c r="AH86" s="322"/>
      <c r="AI86" s="322"/>
      <c r="AJ86" s="322"/>
      <c r="AK86" s="322"/>
      <c r="AL86" s="322"/>
      <c r="AM86" s="322"/>
      <c r="AN86" s="322"/>
      <c r="AO86" s="322"/>
      <c r="AP86" s="322"/>
      <c r="AQ86" s="322"/>
      <c r="AR86" s="322"/>
      <c r="AS86" s="322"/>
      <c r="AT86" s="322"/>
      <c r="AU86" s="322"/>
      <c r="AV86" s="322"/>
      <c r="AW86" s="322"/>
      <c r="AX86" s="322"/>
      <c r="AY86" s="322"/>
      <c r="AZ86" s="322"/>
      <c r="BA86" s="322"/>
      <c r="BB86" s="322"/>
      <c r="BC86" s="322"/>
      <c r="BD86" s="322"/>
      <c r="BE86" s="322"/>
    </row>
    <row r="87" spans="5:57" ht="13.8">
      <c r="E87" s="322"/>
      <c r="F87" s="322"/>
      <c r="G87" s="322"/>
      <c r="H87" s="322"/>
      <c r="I87" s="322"/>
      <c r="J87" s="322"/>
      <c r="K87" s="322"/>
      <c r="L87" s="322"/>
      <c r="M87" s="322"/>
      <c r="N87" s="322"/>
      <c r="O87" s="322"/>
      <c r="P87" s="322"/>
      <c r="Q87" s="322"/>
      <c r="R87" s="322"/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G87" s="322"/>
      <c r="AH87" s="322"/>
      <c r="AI87" s="322"/>
      <c r="AJ87" s="322"/>
      <c r="AK87" s="322"/>
      <c r="AL87" s="322"/>
      <c r="AM87" s="322"/>
      <c r="AN87" s="322"/>
      <c r="AO87" s="322"/>
      <c r="AP87" s="322"/>
      <c r="AQ87" s="322"/>
      <c r="AR87" s="322"/>
      <c r="AS87" s="322"/>
      <c r="AT87" s="322"/>
      <c r="AU87" s="322"/>
      <c r="AV87" s="322"/>
      <c r="AW87" s="322"/>
      <c r="AX87" s="322"/>
      <c r="AY87" s="322"/>
      <c r="AZ87" s="322"/>
      <c r="BA87" s="322"/>
      <c r="BB87" s="322"/>
      <c r="BC87" s="322"/>
      <c r="BD87" s="322"/>
      <c r="BE87" s="322"/>
    </row>
    <row r="88" spans="5:57" ht="13.8">
      <c r="E88" s="322"/>
      <c r="F88" s="322"/>
      <c r="G88" s="322"/>
      <c r="H88" s="322"/>
      <c r="I88" s="322"/>
      <c r="J88" s="322"/>
      <c r="K88" s="322"/>
      <c r="L88" s="322"/>
      <c r="M88" s="322"/>
      <c r="N88" s="322"/>
      <c r="O88" s="322"/>
      <c r="P88" s="322"/>
      <c r="Q88" s="322"/>
      <c r="R88" s="322"/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  <c r="AG88" s="322"/>
      <c r="AH88" s="322"/>
      <c r="AI88" s="322"/>
      <c r="AJ88" s="322"/>
      <c r="AK88" s="322"/>
      <c r="AL88" s="322"/>
      <c r="AM88" s="322"/>
      <c r="AN88" s="322"/>
      <c r="AO88" s="322"/>
      <c r="AP88" s="322"/>
      <c r="AQ88" s="322"/>
      <c r="AR88" s="322"/>
      <c r="AS88" s="322"/>
      <c r="AT88" s="322"/>
      <c r="AU88" s="322"/>
      <c r="AV88" s="322"/>
      <c r="AW88" s="322"/>
      <c r="AX88" s="322"/>
      <c r="AY88" s="322"/>
      <c r="AZ88" s="322"/>
      <c r="BA88" s="322"/>
      <c r="BB88" s="322"/>
      <c r="BC88" s="322"/>
      <c r="BD88" s="322"/>
      <c r="BE88" s="322"/>
    </row>
    <row r="89" spans="5:57" ht="13.8">
      <c r="E89" s="322"/>
      <c r="F89" s="322"/>
      <c r="G89" s="322"/>
      <c r="H89" s="322"/>
      <c r="I89" s="322"/>
      <c r="J89" s="322"/>
      <c r="K89" s="322"/>
      <c r="L89" s="322"/>
      <c r="M89" s="322"/>
      <c r="N89" s="322"/>
      <c r="O89" s="322"/>
      <c r="P89" s="322"/>
      <c r="Q89" s="322"/>
      <c r="R89" s="322"/>
      <c r="S89" s="322"/>
      <c r="T89" s="322"/>
      <c r="U89" s="322"/>
      <c r="V89" s="322"/>
      <c r="W89" s="322"/>
      <c r="X89" s="322"/>
      <c r="Y89" s="322"/>
      <c r="Z89" s="322"/>
      <c r="AA89" s="322"/>
      <c r="AB89" s="322"/>
      <c r="AC89" s="322"/>
      <c r="AD89" s="322"/>
      <c r="AE89" s="322"/>
      <c r="AF89" s="322"/>
      <c r="AG89" s="322"/>
      <c r="AH89" s="322"/>
      <c r="AI89" s="322"/>
      <c r="AJ89" s="322"/>
      <c r="AK89" s="322"/>
      <c r="AL89" s="322"/>
      <c r="AM89" s="322"/>
      <c r="AN89" s="322"/>
      <c r="AO89" s="322"/>
      <c r="AP89" s="322"/>
      <c r="AQ89" s="322"/>
      <c r="AR89" s="322"/>
      <c r="AS89" s="322"/>
      <c r="AT89" s="322"/>
      <c r="AU89" s="322"/>
      <c r="AV89" s="322"/>
      <c r="AW89" s="322"/>
      <c r="AX89" s="322"/>
      <c r="AY89" s="322"/>
      <c r="AZ89" s="322"/>
      <c r="BA89" s="322"/>
      <c r="BB89" s="322"/>
      <c r="BC89" s="322"/>
      <c r="BD89" s="322"/>
      <c r="BE89" s="322"/>
    </row>
    <row r="90" spans="5:57" ht="13.8">
      <c r="E90" s="322"/>
      <c r="F90" s="322"/>
      <c r="G90" s="322"/>
      <c r="H90" s="322"/>
      <c r="I90" s="322"/>
      <c r="J90" s="322"/>
      <c r="K90" s="322"/>
      <c r="L90" s="322"/>
      <c r="M90" s="322"/>
      <c r="N90" s="322"/>
      <c r="O90" s="322"/>
      <c r="P90" s="322"/>
      <c r="Q90" s="322"/>
      <c r="R90" s="322"/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  <c r="AI90" s="322"/>
      <c r="AJ90" s="322"/>
      <c r="AK90" s="322"/>
      <c r="AL90" s="322"/>
      <c r="AM90" s="322"/>
      <c r="AN90" s="322"/>
      <c r="AO90" s="322"/>
      <c r="AP90" s="322"/>
      <c r="AQ90" s="322"/>
      <c r="AR90" s="322"/>
      <c r="AS90" s="322"/>
      <c r="AT90" s="322"/>
      <c r="AU90" s="322"/>
      <c r="AV90" s="322"/>
      <c r="AW90" s="322"/>
      <c r="AX90" s="322"/>
      <c r="AY90" s="322"/>
      <c r="AZ90" s="322"/>
      <c r="BA90" s="322"/>
      <c r="BB90" s="322"/>
      <c r="BC90" s="322"/>
      <c r="BD90" s="322"/>
      <c r="BE90" s="322"/>
    </row>
    <row r="91" spans="5:57" ht="13.8">
      <c r="E91" s="322"/>
      <c r="F91" s="322"/>
      <c r="G91" s="322"/>
      <c r="H91" s="322"/>
      <c r="I91" s="322"/>
      <c r="J91" s="322"/>
      <c r="K91" s="322"/>
      <c r="L91" s="322"/>
      <c r="M91" s="322"/>
      <c r="N91" s="322"/>
      <c r="O91" s="322"/>
      <c r="P91" s="322"/>
      <c r="Q91" s="322"/>
      <c r="R91" s="322"/>
      <c r="S91" s="322"/>
      <c r="T91" s="322"/>
      <c r="U91" s="322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  <c r="AG91" s="322"/>
      <c r="AH91" s="322"/>
      <c r="AI91" s="322"/>
      <c r="AJ91" s="322"/>
      <c r="AK91" s="322"/>
      <c r="AL91" s="322"/>
      <c r="AM91" s="322"/>
      <c r="AN91" s="322"/>
      <c r="AO91" s="322"/>
      <c r="AP91" s="322"/>
      <c r="AQ91" s="322"/>
      <c r="AR91" s="322"/>
      <c r="AS91" s="322"/>
      <c r="AT91" s="322"/>
      <c r="AU91" s="322"/>
      <c r="AV91" s="322"/>
      <c r="AW91" s="322"/>
      <c r="AX91" s="322"/>
      <c r="AY91" s="322"/>
      <c r="AZ91" s="322"/>
      <c r="BA91" s="322"/>
      <c r="BB91" s="322"/>
      <c r="BC91" s="322"/>
      <c r="BD91" s="322"/>
      <c r="BE91" s="322"/>
    </row>
    <row r="92" spans="5:57" ht="13.8">
      <c r="E92" s="322"/>
      <c r="F92" s="322"/>
      <c r="G92" s="322"/>
      <c r="H92" s="322"/>
      <c r="I92" s="322"/>
      <c r="J92" s="322"/>
      <c r="K92" s="322"/>
      <c r="L92" s="322"/>
      <c r="M92" s="322"/>
      <c r="N92" s="322"/>
      <c r="O92" s="322"/>
      <c r="P92" s="322"/>
      <c r="Q92" s="322"/>
      <c r="R92" s="322"/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  <c r="AI92" s="322"/>
      <c r="AJ92" s="322"/>
      <c r="AK92" s="322"/>
      <c r="AL92" s="322"/>
      <c r="AM92" s="322"/>
      <c r="AN92" s="322"/>
      <c r="AO92" s="322"/>
      <c r="AP92" s="322"/>
      <c r="AQ92" s="322"/>
      <c r="AR92" s="322"/>
      <c r="AS92" s="322"/>
      <c r="AT92" s="322"/>
      <c r="AU92" s="322"/>
      <c r="AV92" s="322"/>
      <c r="AW92" s="322"/>
      <c r="AX92" s="322"/>
      <c r="AY92" s="322"/>
      <c r="AZ92" s="322"/>
      <c r="BA92" s="322"/>
      <c r="BB92" s="322"/>
      <c r="BC92" s="322"/>
      <c r="BD92" s="322"/>
      <c r="BE92" s="322"/>
    </row>
    <row r="93" spans="5:57" ht="13.8">
      <c r="E93" s="322"/>
      <c r="F93" s="322"/>
      <c r="G93" s="322"/>
      <c r="H93" s="322"/>
      <c r="I93" s="322"/>
      <c r="J93" s="322"/>
      <c r="K93" s="322"/>
      <c r="L93" s="322"/>
      <c r="M93" s="322"/>
      <c r="N93" s="322"/>
      <c r="O93" s="322"/>
      <c r="P93" s="322"/>
      <c r="Q93" s="322"/>
      <c r="R93" s="322"/>
      <c r="S93" s="322"/>
      <c r="T93" s="322"/>
      <c r="U93" s="322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G93" s="322"/>
      <c r="AH93" s="322"/>
      <c r="AI93" s="322"/>
      <c r="AJ93" s="322"/>
      <c r="AK93" s="322"/>
      <c r="AL93" s="322"/>
      <c r="AM93" s="322"/>
      <c r="AN93" s="322"/>
      <c r="AO93" s="322"/>
      <c r="AP93" s="322"/>
      <c r="AQ93" s="322"/>
      <c r="AR93" s="322"/>
      <c r="AS93" s="322"/>
      <c r="AT93" s="322"/>
      <c r="AU93" s="322"/>
      <c r="AV93" s="322"/>
      <c r="AW93" s="322"/>
      <c r="AX93" s="322"/>
      <c r="AY93" s="322"/>
      <c r="AZ93" s="322"/>
      <c r="BA93" s="322"/>
      <c r="BB93" s="322"/>
      <c r="BC93" s="322"/>
      <c r="BD93" s="322"/>
      <c r="BE93" s="322"/>
    </row>
    <row r="94" spans="5:57" ht="13.8">
      <c r="E94" s="322"/>
      <c r="F94" s="322"/>
      <c r="G94" s="322"/>
      <c r="H94" s="322"/>
      <c r="I94" s="322"/>
      <c r="J94" s="322"/>
      <c r="K94" s="322"/>
      <c r="L94" s="322"/>
      <c r="M94" s="322"/>
      <c r="N94" s="322"/>
      <c r="O94" s="322"/>
      <c r="P94" s="322"/>
      <c r="Q94" s="322"/>
      <c r="R94" s="322"/>
      <c r="S94" s="322"/>
      <c r="T94" s="322"/>
      <c r="U94" s="322"/>
      <c r="V94" s="322"/>
      <c r="W94" s="322"/>
      <c r="X94" s="322"/>
      <c r="Y94" s="322"/>
      <c r="Z94" s="322"/>
      <c r="AA94" s="322"/>
      <c r="AB94" s="322"/>
      <c r="AC94" s="322"/>
      <c r="AD94" s="322"/>
      <c r="AE94" s="322"/>
      <c r="AF94" s="322"/>
      <c r="AG94" s="322"/>
      <c r="AH94" s="322"/>
      <c r="AI94" s="322"/>
      <c r="AJ94" s="322"/>
      <c r="AK94" s="322"/>
      <c r="AL94" s="322"/>
      <c r="AM94" s="322"/>
      <c r="AN94" s="322"/>
      <c r="AO94" s="322"/>
      <c r="AP94" s="322"/>
      <c r="AQ94" s="322"/>
      <c r="AR94" s="322"/>
      <c r="AS94" s="322"/>
      <c r="AT94" s="322"/>
      <c r="AU94" s="322"/>
      <c r="AV94" s="322"/>
      <c r="AW94" s="322"/>
      <c r="AX94" s="322"/>
      <c r="AY94" s="322"/>
      <c r="AZ94" s="322"/>
      <c r="BA94" s="322"/>
      <c r="BB94" s="322"/>
      <c r="BC94" s="322"/>
      <c r="BD94" s="322"/>
      <c r="BE94" s="322"/>
    </row>
    <row r="95" spans="5:57" ht="13.8">
      <c r="E95" s="322"/>
      <c r="F95" s="322"/>
      <c r="G95" s="322"/>
      <c r="H95" s="322"/>
      <c r="I95" s="322"/>
      <c r="J95" s="322"/>
      <c r="K95" s="322"/>
      <c r="L95" s="322"/>
      <c r="M95" s="322"/>
      <c r="N95" s="322"/>
      <c r="O95" s="322"/>
      <c r="P95" s="322"/>
      <c r="Q95" s="322"/>
      <c r="R95" s="322"/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  <c r="AG95" s="322"/>
      <c r="AH95" s="322"/>
      <c r="AI95" s="322"/>
      <c r="AJ95" s="322"/>
      <c r="AK95" s="322"/>
      <c r="AL95" s="322"/>
      <c r="AM95" s="322"/>
      <c r="AN95" s="322"/>
      <c r="AO95" s="322"/>
      <c r="AP95" s="322"/>
      <c r="AQ95" s="322"/>
      <c r="AR95" s="322"/>
      <c r="AS95" s="322"/>
      <c r="AT95" s="322"/>
      <c r="AU95" s="322"/>
      <c r="AV95" s="322"/>
      <c r="AW95" s="322"/>
      <c r="AX95" s="322"/>
      <c r="AY95" s="322"/>
      <c r="AZ95" s="322"/>
      <c r="BA95" s="322"/>
      <c r="BB95" s="322"/>
      <c r="BC95" s="322"/>
      <c r="BD95" s="322"/>
      <c r="BE95" s="322"/>
    </row>
    <row r="96" spans="5:57" ht="13.8">
      <c r="E96" s="322"/>
      <c r="F96" s="322"/>
      <c r="G96" s="322"/>
      <c r="H96" s="322"/>
      <c r="I96" s="322"/>
      <c r="J96" s="322"/>
      <c r="K96" s="322"/>
      <c r="L96" s="322"/>
      <c r="M96" s="322"/>
      <c r="N96" s="322"/>
      <c r="O96" s="322"/>
      <c r="P96" s="322"/>
      <c r="Q96" s="322"/>
      <c r="R96" s="322"/>
      <c r="S96" s="322"/>
      <c r="T96" s="322"/>
      <c r="U96" s="322"/>
      <c r="V96" s="322"/>
      <c r="W96" s="322"/>
      <c r="X96" s="322"/>
      <c r="Y96" s="322"/>
      <c r="Z96" s="322"/>
      <c r="AA96" s="322"/>
      <c r="AB96" s="322"/>
      <c r="AC96" s="322"/>
      <c r="AD96" s="322"/>
      <c r="AE96" s="322"/>
      <c r="AF96" s="322"/>
      <c r="AG96" s="322"/>
      <c r="AH96" s="322"/>
      <c r="AI96" s="322"/>
      <c r="AJ96" s="322"/>
      <c r="AK96" s="322"/>
      <c r="AL96" s="322"/>
      <c r="AM96" s="322"/>
      <c r="AN96" s="322"/>
      <c r="AO96" s="322"/>
      <c r="AP96" s="322"/>
      <c r="AQ96" s="322"/>
      <c r="AR96" s="322"/>
      <c r="AS96" s="322"/>
      <c r="AT96" s="322"/>
      <c r="AU96" s="322"/>
      <c r="AV96" s="322"/>
      <c r="AW96" s="322"/>
      <c r="AX96" s="322"/>
      <c r="AY96" s="322"/>
      <c r="AZ96" s="322"/>
      <c r="BA96" s="322"/>
      <c r="BB96" s="322"/>
      <c r="BC96" s="322"/>
      <c r="BD96" s="322"/>
      <c r="BE96" s="322"/>
    </row>
    <row r="97" spans="5:57" ht="13.8">
      <c r="E97" s="322"/>
      <c r="F97" s="322"/>
      <c r="G97" s="322"/>
      <c r="H97" s="322"/>
      <c r="I97" s="322"/>
      <c r="J97" s="322"/>
      <c r="K97" s="322"/>
      <c r="L97" s="322"/>
      <c r="M97" s="322"/>
      <c r="N97" s="322"/>
      <c r="O97" s="322"/>
      <c r="P97" s="322"/>
      <c r="Q97" s="322"/>
      <c r="R97" s="322"/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  <c r="AG97" s="322"/>
      <c r="AH97" s="322"/>
      <c r="AI97" s="322"/>
      <c r="AJ97" s="322"/>
      <c r="AK97" s="322"/>
      <c r="AL97" s="322"/>
      <c r="AM97" s="322"/>
      <c r="AN97" s="322"/>
      <c r="AO97" s="322"/>
      <c r="AP97" s="322"/>
      <c r="AQ97" s="322"/>
      <c r="AR97" s="322"/>
      <c r="AS97" s="322"/>
      <c r="AT97" s="322"/>
      <c r="AU97" s="322"/>
      <c r="AV97" s="322"/>
      <c r="AW97" s="322"/>
      <c r="AX97" s="322"/>
      <c r="AY97" s="322"/>
      <c r="AZ97" s="322"/>
      <c r="BA97" s="322"/>
      <c r="BB97" s="322"/>
      <c r="BC97" s="322"/>
      <c r="BD97" s="322"/>
      <c r="BE97" s="322"/>
    </row>
    <row r="98" spans="5:57" ht="13.8">
      <c r="E98" s="322"/>
      <c r="F98" s="322"/>
      <c r="G98" s="322"/>
      <c r="H98" s="322"/>
      <c r="I98" s="322"/>
      <c r="J98" s="322"/>
      <c r="K98" s="322"/>
      <c r="L98" s="322"/>
      <c r="M98" s="322"/>
      <c r="N98" s="322"/>
      <c r="O98" s="322"/>
      <c r="P98" s="322"/>
      <c r="Q98" s="322"/>
      <c r="R98" s="322"/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  <c r="AG98" s="322"/>
      <c r="AH98" s="322"/>
      <c r="AI98" s="322"/>
      <c r="AJ98" s="322"/>
      <c r="AK98" s="322"/>
      <c r="AL98" s="322"/>
      <c r="AM98" s="322"/>
      <c r="AN98" s="322"/>
      <c r="AO98" s="322"/>
      <c r="AP98" s="322"/>
      <c r="AQ98" s="322"/>
      <c r="AR98" s="322"/>
      <c r="AS98" s="322"/>
      <c r="AT98" s="322"/>
      <c r="AU98" s="322"/>
      <c r="AV98" s="322"/>
      <c r="AW98" s="322"/>
      <c r="AX98" s="322"/>
      <c r="AY98" s="322"/>
      <c r="AZ98" s="322"/>
      <c r="BA98" s="322"/>
      <c r="BB98" s="322"/>
      <c r="BC98" s="322"/>
      <c r="BD98" s="322"/>
      <c r="BE98" s="322"/>
    </row>
    <row r="99" spans="5:57" ht="13.8">
      <c r="E99" s="322"/>
      <c r="F99" s="322"/>
      <c r="G99" s="322"/>
      <c r="H99" s="322"/>
      <c r="I99" s="322"/>
      <c r="J99" s="322"/>
      <c r="K99" s="322"/>
      <c r="L99" s="322"/>
      <c r="M99" s="322"/>
      <c r="N99" s="322"/>
      <c r="O99" s="322"/>
      <c r="P99" s="322"/>
      <c r="Q99" s="322"/>
      <c r="R99" s="322"/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G99" s="322"/>
      <c r="AH99" s="322"/>
      <c r="AI99" s="322"/>
      <c r="AJ99" s="322"/>
      <c r="AK99" s="322"/>
      <c r="AL99" s="322"/>
      <c r="AM99" s="322"/>
      <c r="AN99" s="322"/>
      <c r="AO99" s="322"/>
      <c r="AP99" s="322"/>
      <c r="AQ99" s="322"/>
      <c r="AR99" s="322"/>
      <c r="AS99" s="322"/>
      <c r="AT99" s="322"/>
      <c r="AU99" s="322"/>
      <c r="AV99" s="322"/>
      <c r="AW99" s="322"/>
      <c r="AX99" s="322"/>
      <c r="AY99" s="322"/>
      <c r="AZ99" s="322"/>
      <c r="BA99" s="322"/>
      <c r="BB99" s="322"/>
      <c r="BC99" s="322"/>
      <c r="BD99" s="322"/>
      <c r="BE99" s="322"/>
    </row>
    <row r="100" spans="5:57" ht="13.8">
      <c r="E100" s="322"/>
      <c r="F100" s="322"/>
      <c r="G100" s="322"/>
      <c r="H100" s="322"/>
      <c r="I100" s="322"/>
      <c r="J100" s="322"/>
      <c r="K100" s="322"/>
      <c r="L100" s="322"/>
      <c r="M100" s="322"/>
      <c r="N100" s="322"/>
      <c r="O100" s="322"/>
      <c r="P100" s="322"/>
      <c r="Q100" s="322"/>
      <c r="R100" s="322"/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G100" s="322"/>
      <c r="AH100" s="322"/>
      <c r="AI100" s="322"/>
      <c r="AJ100" s="322"/>
      <c r="AK100" s="322"/>
      <c r="AL100" s="322"/>
      <c r="AM100" s="322"/>
      <c r="AN100" s="322"/>
      <c r="AO100" s="322"/>
      <c r="AP100" s="322"/>
      <c r="AQ100" s="322"/>
      <c r="AR100" s="322"/>
      <c r="AS100" s="322"/>
      <c r="AT100" s="322"/>
      <c r="AU100" s="322"/>
      <c r="AV100" s="322"/>
      <c r="AW100" s="322"/>
      <c r="AX100" s="322"/>
      <c r="AY100" s="322"/>
      <c r="AZ100" s="322"/>
      <c r="BA100" s="322"/>
      <c r="BB100" s="322"/>
      <c r="BC100" s="322"/>
      <c r="BD100" s="322"/>
      <c r="BE100" s="322"/>
    </row>
    <row r="101" spans="5:57" ht="13.8">
      <c r="E101" s="322"/>
      <c r="F101" s="322"/>
      <c r="G101" s="322"/>
      <c r="H101" s="322"/>
      <c r="I101" s="322"/>
      <c r="J101" s="322"/>
      <c r="K101" s="322"/>
      <c r="L101" s="322"/>
      <c r="M101" s="322"/>
      <c r="N101" s="322"/>
      <c r="O101" s="322"/>
      <c r="P101" s="322"/>
      <c r="Q101" s="322"/>
      <c r="R101" s="322"/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G101" s="322"/>
      <c r="AH101" s="322"/>
      <c r="AI101" s="322"/>
      <c r="AJ101" s="322"/>
      <c r="AK101" s="322"/>
      <c r="AL101" s="322"/>
      <c r="AM101" s="322"/>
      <c r="AN101" s="322"/>
      <c r="AO101" s="322"/>
      <c r="AP101" s="322"/>
      <c r="AQ101" s="322"/>
      <c r="AR101" s="322"/>
      <c r="AS101" s="322"/>
      <c r="AT101" s="322"/>
      <c r="AU101" s="322"/>
      <c r="AV101" s="322"/>
      <c r="AW101" s="322"/>
      <c r="AX101" s="322"/>
      <c r="AY101" s="322"/>
      <c r="AZ101" s="322"/>
      <c r="BA101" s="322"/>
      <c r="BB101" s="322"/>
      <c r="BC101" s="322"/>
      <c r="BD101" s="322"/>
      <c r="BE101" s="322"/>
    </row>
    <row r="102" spans="5:57" ht="13.8">
      <c r="E102" s="322"/>
      <c r="F102" s="322"/>
      <c r="G102" s="322"/>
      <c r="H102" s="322"/>
      <c r="I102" s="322"/>
      <c r="J102" s="322"/>
      <c r="K102" s="322"/>
      <c r="L102" s="322"/>
      <c r="M102" s="322"/>
      <c r="N102" s="322"/>
      <c r="O102" s="322"/>
      <c r="P102" s="322"/>
      <c r="Q102" s="322"/>
      <c r="R102" s="322"/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  <c r="AG102" s="322"/>
      <c r="AH102" s="322"/>
      <c r="AI102" s="322"/>
      <c r="AJ102" s="322"/>
      <c r="AK102" s="322"/>
      <c r="AL102" s="322"/>
      <c r="AM102" s="322"/>
      <c r="AN102" s="322"/>
      <c r="AO102" s="322"/>
      <c r="AP102" s="322"/>
      <c r="AQ102" s="322"/>
      <c r="AR102" s="322"/>
      <c r="AS102" s="322"/>
      <c r="AT102" s="322"/>
      <c r="AU102" s="322"/>
      <c r="AV102" s="322"/>
      <c r="AW102" s="322"/>
      <c r="AX102" s="322"/>
      <c r="AY102" s="322"/>
      <c r="AZ102" s="322"/>
      <c r="BA102" s="322"/>
      <c r="BB102" s="322"/>
      <c r="BC102" s="322"/>
      <c r="BD102" s="322"/>
      <c r="BE102" s="322"/>
    </row>
    <row r="103" spans="5:57" ht="13.8">
      <c r="E103" s="322"/>
      <c r="F103" s="322"/>
      <c r="G103" s="322"/>
      <c r="H103" s="322"/>
      <c r="I103" s="322"/>
      <c r="J103" s="322"/>
      <c r="K103" s="322"/>
      <c r="L103" s="322"/>
      <c r="M103" s="322"/>
      <c r="N103" s="322"/>
      <c r="O103" s="322"/>
      <c r="P103" s="322"/>
      <c r="Q103" s="322"/>
      <c r="R103" s="322"/>
      <c r="S103" s="322"/>
      <c r="T103" s="322"/>
      <c r="U103" s="322"/>
      <c r="V103" s="322"/>
      <c r="W103" s="322"/>
      <c r="X103" s="322"/>
      <c r="Y103" s="322"/>
      <c r="Z103" s="322"/>
      <c r="AA103" s="322"/>
      <c r="AB103" s="322"/>
      <c r="AC103" s="322"/>
      <c r="AD103" s="322"/>
      <c r="AE103" s="322"/>
      <c r="AF103" s="322"/>
      <c r="AG103" s="322"/>
      <c r="AH103" s="322"/>
      <c r="AI103" s="322"/>
      <c r="AJ103" s="322"/>
      <c r="AK103" s="322"/>
      <c r="AL103" s="322"/>
      <c r="AM103" s="322"/>
      <c r="AN103" s="322"/>
      <c r="AO103" s="322"/>
      <c r="AP103" s="322"/>
      <c r="AQ103" s="322"/>
      <c r="AR103" s="322"/>
      <c r="AS103" s="322"/>
      <c r="AT103" s="322"/>
      <c r="AU103" s="322"/>
      <c r="AV103" s="322"/>
      <c r="AW103" s="322"/>
      <c r="AX103" s="322"/>
      <c r="AY103" s="322"/>
      <c r="AZ103" s="322"/>
      <c r="BA103" s="322"/>
      <c r="BB103" s="322"/>
      <c r="BC103" s="322"/>
      <c r="BD103" s="322"/>
      <c r="BE103" s="322"/>
    </row>
    <row r="104" spans="5:57" ht="13.8">
      <c r="E104" s="322"/>
      <c r="F104" s="322"/>
      <c r="G104" s="322"/>
      <c r="H104" s="322"/>
      <c r="I104" s="322"/>
      <c r="J104" s="322"/>
      <c r="K104" s="322"/>
      <c r="L104" s="322"/>
      <c r="M104" s="322"/>
      <c r="N104" s="322"/>
      <c r="O104" s="322"/>
      <c r="P104" s="322"/>
      <c r="Q104" s="322"/>
      <c r="R104" s="322"/>
      <c r="S104" s="322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2"/>
      <c r="AD104" s="322"/>
      <c r="AE104" s="322"/>
      <c r="AF104" s="322"/>
      <c r="AG104" s="322"/>
      <c r="AH104" s="322"/>
      <c r="AI104" s="322"/>
      <c r="AJ104" s="322"/>
      <c r="AK104" s="322"/>
      <c r="AL104" s="322"/>
      <c r="AM104" s="322"/>
      <c r="AN104" s="322"/>
      <c r="AO104" s="322"/>
      <c r="AP104" s="322"/>
      <c r="AQ104" s="322"/>
      <c r="AR104" s="322"/>
      <c r="AS104" s="322"/>
      <c r="AT104" s="322"/>
      <c r="AU104" s="322"/>
      <c r="AV104" s="322"/>
      <c r="AW104" s="322"/>
      <c r="AX104" s="322"/>
      <c r="AY104" s="322"/>
      <c r="AZ104" s="322"/>
      <c r="BA104" s="322"/>
      <c r="BB104" s="322"/>
      <c r="BC104" s="322"/>
      <c r="BD104" s="322"/>
      <c r="BE104" s="322"/>
    </row>
    <row r="105" spans="5:57" ht="13.8">
      <c r="E105" s="322"/>
      <c r="F105" s="322"/>
      <c r="G105" s="322"/>
      <c r="H105" s="322"/>
      <c r="I105" s="322"/>
      <c r="J105" s="322"/>
      <c r="K105" s="322"/>
      <c r="L105" s="322"/>
      <c r="M105" s="322"/>
      <c r="N105" s="322"/>
      <c r="O105" s="322"/>
      <c r="P105" s="322"/>
      <c r="Q105" s="322"/>
      <c r="R105" s="322"/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  <c r="AG105" s="322"/>
      <c r="AH105" s="322"/>
      <c r="AI105" s="322"/>
      <c r="AJ105" s="322"/>
      <c r="AK105" s="322"/>
      <c r="AL105" s="322"/>
      <c r="AM105" s="322"/>
      <c r="AN105" s="322"/>
      <c r="AO105" s="322"/>
      <c r="AP105" s="322"/>
      <c r="AQ105" s="322"/>
      <c r="AR105" s="322"/>
      <c r="AS105" s="322"/>
      <c r="AT105" s="322"/>
      <c r="AU105" s="322"/>
      <c r="AV105" s="322"/>
      <c r="AW105" s="322"/>
      <c r="AX105" s="322"/>
      <c r="AY105" s="322"/>
      <c r="AZ105" s="322"/>
      <c r="BA105" s="322"/>
      <c r="BB105" s="322"/>
      <c r="BC105" s="322"/>
      <c r="BD105" s="322"/>
      <c r="BE105" s="322"/>
    </row>
    <row r="106" spans="5:57" ht="13.8">
      <c r="E106" s="322"/>
      <c r="F106" s="322"/>
      <c r="G106" s="322"/>
      <c r="H106" s="322"/>
      <c r="I106" s="322"/>
      <c r="J106" s="322"/>
      <c r="K106" s="322"/>
      <c r="L106" s="322"/>
      <c r="M106" s="322"/>
      <c r="N106" s="322"/>
      <c r="O106" s="322"/>
      <c r="P106" s="322"/>
      <c r="Q106" s="322"/>
      <c r="R106" s="322"/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G106" s="322"/>
      <c r="AH106" s="322"/>
      <c r="AI106" s="322"/>
      <c r="AJ106" s="322"/>
      <c r="AK106" s="322"/>
      <c r="AL106" s="322"/>
      <c r="AM106" s="322"/>
      <c r="AN106" s="322"/>
      <c r="AO106" s="322"/>
      <c r="AP106" s="322"/>
      <c r="AQ106" s="322"/>
      <c r="AR106" s="322"/>
      <c r="AS106" s="322"/>
      <c r="AT106" s="322"/>
      <c r="AU106" s="322"/>
      <c r="AV106" s="322"/>
      <c r="AW106" s="322"/>
      <c r="AX106" s="322"/>
      <c r="AY106" s="322"/>
      <c r="AZ106" s="322"/>
      <c r="BA106" s="322"/>
      <c r="BB106" s="322"/>
      <c r="BC106" s="322"/>
      <c r="BD106" s="322"/>
      <c r="BE106" s="322"/>
    </row>
    <row r="107" spans="5:57" ht="13.8">
      <c r="E107" s="322"/>
      <c r="F107" s="322"/>
      <c r="G107" s="322"/>
      <c r="H107" s="322"/>
      <c r="I107" s="322"/>
      <c r="J107" s="322"/>
      <c r="K107" s="322"/>
      <c r="L107" s="322"/>
      <c r="M107" s="322"/>
      <c r="N107" s="322"/>
      <c r="O107" s="322"/>
      <c r="P107" s="322"/>
      <c r="Q107" s="322"/>
      <c r="R107" s="322"/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G107" s="322"/>
      <c r="AH107" s="322"/>
      <c r="AI107" s="322"/>
      <c r="AJ107" s="322"/>
      <c r="AK107" s="322"/>
      <c r="AL107" s="322"/>
      <c r="AM107" s="322"/>
      <c r="AN107" s="322"/>
      <c r="AO107" s="322"/>
      <c r="AP107" s="322"/>
      <c r="AQ107" s="322"/>
      <c r="AR107" s="322"/>
      <c r="AS107" s="322"/>
      <c r="AT107" s="322"/>
      <c r="AU107" s="322"/>
      <c r="AV107" s="322"/>
      <c r="AW107" s="322"/>
      <c r="AX107" s="322"/>
      <c r="AY107" s="322"/>
      <c r="AZ107" s="322"/>
      <c r="BA107" s="322"/>
      <c r="BB107" s="322"/>
      <c r="BC107" s="322"/>
      <c r="BD107" s="322"/>
      <c r="BE107" s="322"/>
    </row>
    <row r="108" spans="5:57" ht="13.8">
      <c r="E108" s="322"/>
      <c r="F108" s="322"/>
      <c r="G108" s="322"/>
      <c r="H108" s="322"/>
      <c r="I108" s="322"/>
      <c r="J108" s="322"/>
      <c r="K108" s="322"/>
      <c r="L108" s="322"/>
      <c r="M108" s="322"/>
      <c r="N108" s="322"/>
      <c r="O108" s="322"/>
      <c r="P108" s="322"/>
      <c r="Q108" s="322"/>
      <c r="R108" s="322"/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G108" s="322"/>
      <c r="AH108" s="322"/>
      <c r="AI108" s="322"/>
      <c r="AJ108" s="322"/>
      <c r="AK108" s="322"/>
      <c r="AL108" s="322"/>
      <c r="AM108" s="322"/>
      <c r="AN108" s="322"/>
      <c r="AO108" s="322"/>
      <c r="AP108" s="322"/>
      <c r="AQ108" s="322"/>
      <c r="AR108" s="322"/>
      <c r="AS108" s="322"/>
      <c r="AT108" s="322"/>
      <c r="AU108" s="322"/>
      <c r="AV108" s="322"/>
      <c r="AW108" s="322"/>
      <c r="AX108" s="322"/>
      <c r="AY108" s="322"/>
      <c r="AZ108" s="322"/>
      <c r="BA108" s="322"/>
      <c r="BB108" s="322"/>
      <c r="BC108" s="322"/>
      <c r="BD108" s="322"/>
      <c r="BE108" s="322"/>
    </row>
    <row r="109" spans="5:57" ht="13.8">
      <c r="E109" s="322"/>
      <c r="F109" s="322"/>
      <c r="G109" s="322"/>
      <c r="H109" s="322"/>
      <c r="I109" s="322"/>
      <c r="J109" s="322"/>
      <c r="K109" s="322"/>
      <c r="L109" s="322"/>
      <c r="M109" s="322"/>
      <c r="N109" s="322"/>
      <c r="O109" s="322"/>
      <c r="P109" s="322"/>
      <c r="Q109" s="322"/>
      <c r="R109" s="322"/>
      <c r="S109" s="322"/>
      <c r="T109" s="322"/>
      <c r="U109" s="322"/>
      <c r="V109" s="322"/>
      <c r="W109" s="322"/>
      <c r="X109" s="322"/>
      <c r="Y109" s="322"/>
      <c r="Z109" s="322"/>
      <c r="AA109" s="322"/>
      <c r="AB109" s="322"/>
      <c r="AC109" s="322"/>
      <c r="AD109" s="322"/>
      <c r="AE109" s="322"/>
      <c r="AF109" s="322"/>
      <c r="AG109" s="322"/>
      <c r="AH109" s="322"/>
      <c r="AI109" s="322"/>
      <c r="AJ109" s="322"/>
      <c r="AK109" s="322"/>
      <c r="AL109" s="322"/>
      <c r="AM109" s="322"/>
      <c r="AN109" s="322"/>
      <c r="AO109" s="322"/>
      <c r="AP109" s="322"/>
      <c r="AQ109" s="322"/>
      <c r="AR109" s="322"/>
      <c r="AS109" s="322"/>
      <c r="AT109" s="322"/>
      <c r="AU109" s="322"/>
      <c r="AV109" s="322"/>
      <c r="AW109" s="322"/>
      <c r="AX109" s="322"/>
      <c r="AY109" s="322"/>
      <c r="AZ109" s="322"/>
      <c r="BA109" s="322"/>
      <c r="BB109" s="322"/>
      <c r="BC109" s="322"/>
      <c r="BD109" s="322"/>
      <c r="BE109" s="322"/>
    </row>
    <row r="110" spans="5:57" ht="13.8">
      <c r="E110" s="322"/>
      <c r="F110" s="322"/>
      <c r="G110" s="322"/>
      <c r="H110" s="322"/>
      <c r="I110" s="322"/>
      <c r="J110" s="322"/>
      <c r="K110" s="322"/>
      <c r="L110" s="322"/>
      <c r="M110" s="322"/>
      <c r="N110" s="322"/>
      <c r="O110" s="322"/>
      <c r="P110" s="322"/>
      <c r="Q110" s="322"/>
      <c r="R110" s="322"/>
      <c r="S110" s="322"/>
      <c r="T110" s="322"/>
      <c r="U110" s="322"/>
      <c r="V110" s="322"/>
      <c r="W110" s="322"/>
      <c r="X110" s="322"/>
      <c r="Y110" s="322"/>
      <c r="Z110" s="322"/>
      <c r="AA110" s="322"/>
      <c r="AB110" s="322"/>
      <c r="AC110" s="322"/>
      <c r="AD110" s="322"/>
      <c r="AE110" s="322"/>
      <c r="AF110" s="322"/>
      <c r="AG110" s="322"/>
      <c r="AH110" s="322"/>
      <c r="AI110" s="322"/>
      <c r="AJ110" s="322"/>
      <c r="AK110" s="322"/>
      <c r="AL110" s="322"/>
      <c r="AM110" s="322"/>
      <c r="AN110" s="322"/>
      <c r="AO110" s="322"/>
      <c r="AP110" s="322"/>
      <c r="AQ110" s="322"/>
      <c r="AR110" s="322"/>
      <c r="AS110" s="322"/>
      <c r="AT110" s="322"/>
      <c r="AU110" s="322"/>
      <c r="AV110" s="322"/>
      <c r="AW110" s="322"/>
      <c r="AX110" s="322"/>
      <c r="AY110" s="322"/>
      <c r="AZ110" s="322"/>
      <c r="BA110" s="322"/>
      <c r="BB110" s="322"/>
      <c r="BC110" s="322"/>
      <c r="BD110" s="322"/>
      <c r="BE110" s="322"/>
    </row>
    <row r="111" spans="5:57" ht="13.8">
      <c r="E111" s="322"/>
      <c r="F111" s="322"/>
      <c r="G111" s="322"/>
      <c r="H111" s="322"/>
      <c r="I111" s="322"/>
      <c r="J111" s="322"/>
      <c r="K111" s="322"/>
      <c r="L111" s="322"/>
      <c r="M111" s="322"/>
      <c r="N111" s="322"/>
      <c r="O111" s="322"/>
      <c r="P111" s="322"/>
      <c r="Q111" s="322"/>
      <c r="R111" s="322"/>
      <c r="S111" s="322"/>
      <c r="T111" s="322"/>
      <c r="U111" s="322"/>
      <c r="V111" s="322"/>
      <c r="W111" s="322"/>
      <c r="X111" s="322"/>
      <c r="Y111" s="322"/>
      <c r="Z111" s="322"/>
      <c r="AA111" s="322"/>
      <c r="AB111" s="322"/>
      <c r="AC111" s="322"/>
      <c r="AD111" s="322"/>
      <c r="AE111" s="322"/>
      <c r="AF111" s="322"/>
      <c r="AG111" s="322"/>
      <c r="AH111" s="322"/>
      <c r="AI111" s="322"/>
      <c r="AJ111" s="322"/>
      <c r="AK111" s="322"/>
      <c r="AL111" s="322"/>
      <c r="AM111" s="322"/>
      <c r="AN111" s="322"/>
      <c r="AO111" s="322"/>
      <c r="AP111" s="322"/>
      <c r="AQ111" s="322"/>
      <c r="AR111" s="322"/>
      <c r="AS111" s="322"/>
      <c r="AT111" s="322"/>
      <c r="AU111" s="322"/>
      <c r="AV111" s="322"/>
      <c r="AW111" s="322"/>
      <c r="AX111" s="322"/>
      <c r="AY111" s="322"/>
      <c r="AZ111" s="322"/>
      <c r="BA111" s="322"/>
      <c r="BB111" s="322"/>
      <c r="BC111" s="322"/>
      <c r="BD111" s="322"/>
      <c r="BE111" s="322"/>
    </row>
    <row r="112" spans="5:57" ht="13.8">
      <c r="E112" s="322"/>
      <c r="F112" s="322"/>
      <c r="G112" s="322"/>
      <c r="H112" s="322"/>
      <c r="I112" s="322"/>
      <c r="J112" s="322"/>
      <c r="K112" s="322"/>
      <c r="L112" s="322"/>
      <c r="M112" s="322"/>
      <c r="N112" s="322"/>
      <c r="O112" s="322"/>
      <c r="P112" s="322"/>
      <c r="Q112" s="322"/>
      <c r="R112" s="322"/>
      <c r="S112" s="322"/>
      <c r="T112" s="322"/>
      <c r="U112" s="322"/>
      <c r="V112" s="322"/>
      <c r="W112" s="322"/>
      <c r="X112" s="322"/>
      <c r="Y112" s="322"/>
      <c r="Z112" s="322"/>
      <c r="AA112" s="322"/>
      <c r="AB112" s="322"/>
      <c r="AC112" s="322"/>
      <c r="AD112" s="322"/>
      <c r="AE112" s="322"/>
      <c r="AF112" s="322"/>
      <c r="AG112" s="322"/>
      <c r="AH112" s="322"/>
      <c r="AI112" s="322"/>
      <c r="AJ112" s="322"/>
      <c r="AK112" s="322"/>
      <c r="AL112" s="322"/>
      <c r="AM112" s="322"/>
      <c r="AN112" s="322"/>
      <c r="AO112" s="322"/>
      <c r="AP112" s="322"/>
      <c r="AQ112" s="322"/>
      <c r="AR112" s="322"/>
      <c r="AS112" s="322"/>
      <c r="AT112" s="322"/>
      <c r="AU112" s="322"/>
      <c r="AV112" s="322"/>
      <c r="AW112" s="322"/>
      <c r="AX112" s="322"/>
      <c r="AY112" s="322"/>
      <c r="AZ112" s="322"/>
      <c r="BA112" s="322"/>
      <c r="BB112" s="322"/>
      <c r="BC112" s="322"/>
      <c r="BD112" s="322"/>
      <c r="BE112" s="322"/>
    </row>
    <row r="113" spans="5:57" ht="13.8">
      <c r="E113" s="322"/>
      <c r="F113" s="322"/>
      <c r="G113" s="322"/>
      <c r="H113" s="322"/>
      <c r="I113" s="322"/>
      <c r="J113" s="322"/>
      <c r="K113" s="322"/>
      <c r="L113" s="322"/>
      <c r="M113" s="322"/>
      <c r="N113" s="322"/>
      <c r="O113" s="322"/>
      <c r="P113" s="322"/>
      <c r="Q113" s="322"/>
      <c r="R113" s="322"/>
      <c r="S113" s="322"/>
      <c r="T113" s="322"/>
      <c r="U113" s="322"/>
      <c r="V113" s="322"/>
      <c r="W113" s="322"/>
      <c r="X113" s="322"/>
      <c r="Y113" s="322"/>
      <c r="Z113" s="322"/>
      <c r="AA113" s="322"/>
      <c r="AB113" s="322"/>
      <c r="AC113" s="322"/>
      <c r="AD113" s="322"/>
      <c r="AE113" s="322"/>
      <c r="AF113" s="322"/>
      <c r="AG113" s="322"/>
      <c r="AH113" s="322"/>
      <c r="AI113" s="322"/>
      <c r="AJ113" s="322"/>
      <c r="AK113" s="322"/>
      <c r="AL113" s="322"/>
      <c r="AM113" s="322"/>
      <c r="AN113" s="322"/>
      <c r="AO113" s="322"/>
      <c r="AP113" s="322"/>
      <c r="AQ113" s="322"/>
      <c r="AR113" s="322"/>
      <c r="AS113" s="322"/>
      <c r="AT113" s="322"/>
      <c r="AU113" s="322"/>
      <c r="AV113" s="322"/>
      <c r="AW113" s="322"/>
      <c r="AX113" s="322"/>
      <c r="AY113" s="322"/>
      <c r="AZ113" s="322"/>
      <c r="BA113" s="322"/>
      <c r="BB113" s="322"/>
      <c r="BC113" s="322"/>
      <c r="BD113" s="322"/>
      <c r="BE113" s="322"/>
    </row>
    <row r="114" spans="5:57" ht="13.8">
      <c r="E114" s="322"/>
      <c r="F114" s="322"/>
      <c r="G114" s="322"/>
      <c r="H114" s="322"/>
      <c r="I114" s="322"/>
      <c r="J114" s="322"/>
      <c r="K114" s="322"/>
      <c r="L114" s="322"/>
      <c r="M114" s="322"/>
      <c r="N114" s="322"/>
      <c r="O114" s="322"/>
      <c r="P114" s="322"/>
      <c r="Q114" s="322"/>
      <c r="R114" s="322"/>
      <c r="S114" s="322"/>
      <c r="T114" s="322"/>
      <c r="U114" s="322"/>
      <c r="V114" s="322"/>
      <c r="W114" s="322"/>
      <c r="X114" s="322"/>
      <c r="Y114" s="322"/>
      <c r="Z114" s="322"/>
      <c r="AA114" s="322"/>
      <c r="AB114" s="322"/>
      <c r="AC114" s="322"/>
      <c r="AD114" s="322"/>
      <c r="AE114" s="322"/>
      <c r="AF114" s="322"/>
      <c r="AG114" s="322"/>
      <c r="AH114" s="322"/>
      <c r="AI114" s="322"/>
      <c r="AJ114" s="322"/>
      <c r="AK114" s="322"/>
      <c r="AL114" s="322"/>
      <c r="AM114" s="322"/>
      <c r="AN114" s="322"/>
      <c r="AO114" s="322"/>
      <c r="AP114" s="322"/>
      <c r="AQ114" s="322"/>
      <c r="AR114" s="322"/>
      <c r="AS114" s="322"/>
      <c r="AT114" s="322"/>
      <c r="AU114" s="322"/>
      <c r="AV114" s="322"/>
      <c r="AW114" s="322"/>
      <c r="AX114" s="322"/>
      <c r="AY114" s="322"/>
      <c r="AZ114" s="322"/>
      <c r="BA114" s="322"/>
      <c r="BB114" s="322"/>
      <c r="BC114" s="322"/>
      <c r="BD114" s="322"/>
      <c r="BE114" s="322"/>
    </row>
    <row r="115" spans="5:57" ht="13.8">
      <c r="E115" s="322"/>
      <c r="F115" s="322"/>
      <c r="G115" s="322"/>
      <c r="H115" s="322"/>
      <c r="I115" s="322"/>
      <c r="J115" s="322"/>
      <c r="K115" s="322"/>
      <c r="L115" s="322"/>
      <c r="M115" s="322"/>
      <c r="N115" s="322"/>
      <c r="O115" s="322"/>
      <c r="P115" s="322"/>
      <c r="Q115" s="322"/>
      <c r="R115" s="322"/>
      <c r="S115" s="322"/>
      <c r="T115" s="322"/>
      <c r="U115" s="322"/>
      <c r="V115" s="322"/>
      <c r="W115" s="322"/>
      <c r="X115" s="322"/>
      <c r="Y115" s="322"/>
      <c r="Z115" s="322"/>
      <c r="AA115" s="322"/>
      <c r="AB115" s="322"/>
      <c r="AC115" s="322"/>
      <c r="AD115" s="322"/>
      <c r="AE115" s="322"/>
      <c r="AF115" s="322"/>
      <c r="AG115" s="322"/>
      <c r="AH115" s="322"/>
      <c r="AI115" s="322"/>
      <c r="AJ115" s="322"/>
      <c r="AK115" s="322"/>
      <c r="AL115" s="322"/>
      <c r="AM115" s="322"/>
      <c r="AN115" s="322"/>
      <c r="AO115" s="322"/>
      <c r="AP115" s="322"/>
      <c r="AQ115" s="322"/>
      <c r="AR115" s="322"/>
      <c r="AS115" s="322"/>
      <c r="AT115" s="322"/>
      <c r="AU115" s="322"/>
      <c r="AV115" s="322"/>
      <c r="AW115" s="322"/>
      <c r="AX115" s="322"/>
      <c r="AY115" s="322"/>
      <c r="AZ115" s="322"/>
      <c r="BA115" s="322"/>
      <c r="BB115" s="322"/>
      <c r="BC115" s="322"/>
      <c r="BD115" s="322"/>
      <c r="BE115" s="322"/>
    </row>
    <row r="116" spans="5:57" ht="13.8">
      <c r="E116" s="322"/>
      <c r="F116" s="322"/>
      <c r="G116" s="322"/>
      <c r="H116" s="322"/>
      <c r="I116" s="322"/>
      <c r="J116" s="322"/>
      <c r="K116" s="322"/>
      <c r="L116" s="322"/>
      <c r="M116" s="322"/>
      <c r="N116" s="322"/>
      <c r="O116" s="322"/>
      <c r="P116" s="322"/>
      <c r="Q116" s="322"/>
      <c r="R116" s="322"/>
      <c r="S116" s="322"/>
      <c r="T116" s="322"/>
      <c r="U116" s="322"/>
      <c r="V116" s="322"/>
      <c r="W116" s="322"/>
      <c r="X116" s="322"/>
      <c r="Y116" s="322"/>
      <c r="Z116" s="322"/>
      <c r="AA116" s="322"/>
      <c r="AB116" s="322"/>
      <c r="AC116" s="322"/>
      <c r="AD116" s="322"/>
      <c r="AE116" s="322"/>
      <c r="AF116" s="322"/>
      <c r="AG116" s="322"/>
      <c r="AH116" s="322"/>
      <c r="AI116" s="322"/>
      <c r="AJ116" s="322"/>
      <c r="AK116" s="322"/>
      <c r="AL116" s="322"/>
      <c r="AM116" s="322"/>
      <c r="AN116" s="322"/>
      <c r="AO116" s="322"/>
      <c r="AP116" s="322"/>
      <c r="AQ116" s="322"/>
      <c r="AR116" s="322"/>
      <c r="AS116" s="322"/>
      <c r="AT116" s="322"/>
      <c r="AU116" s="322"/>
      <c r="AV116" s="322"/>
      <c r="AW116" s="322"/>
      <c r="AX116" s="322"/>
      <c r="AY116" s="322"/>
      <c r="AZ116" s="322"/>
      <c r="BA116" s="322"/>
      <c r="BB116" s="322"/>
      <c r="BC116" s="322"/>
      <c r="BD116" s="322"/>
      <c r="BE116" s="322"/>
    </row>
    <row r="117" spans="5:57" ht="13.8">
      <c r="E117" s="322"/>
      <c r="F117" s="322"/>
      <c r="G117" s="322"/>
      <c r="H117" s="322"/>
      <c r="I117" s="322"/>
      <c r="J117" s="322"/>
      <c r="K117" s="322"/>
      <c r="L117" s="322"/>
      <c r="M117" s="322"/>
      <c r="N117" s="322"/>
      <c r="O117" s="322"/>
      <c r="P117" s="322"/>
      <c r="Q117" s="322"/>
      <c r="R117" s="322"/>
      <c r="S117" s="322"/>
      <c r="T117" s="322"/>
      <c r="U117" s="322"/>
      <c r="V117" s="322"/>
      <c r="W117" s="322"/>
      <c r="X117" s="322"/>
      <c r="Y117" s="322"/>
      <c r="Z117" s="322"/>
      <c r="AA117" s="322"/>
      <c r="AB117" s="322"/>
      <c r="AC117" s="322"/>
      <c r="AD117" s="322"/>
      <c r="AE117" s="322"/>
      <c r="AF117" s="322"/>
      <c r="AG117" s="322"/>
      <c r="AH117" s="322"/>
      <c r="AI117" s="322"/>
      <c r="AJ117" s="322"/>
      <c r="AK117" s="322"/>
      <c r="AL117" s="322"/>
      <c r="AM117" s="322"/>
      <c r="AN117" s="322"/>
      <c r="AO117" s="322"/>
      <c r="AP117" s="322"/>
      <c r="AQ117" s="322"/>
      <c r="AR117" s="322"/>
      <c r="AS117" s="322"/>
      <c r="AT117" s="322"/>
      <c r="AU117" s="322"/>
      <c r="AV117" s="322"/>
      <c r="AW117" s="322"/>
      <c r="AX117" s="322"/>
      <c r="AY117" s="322"/>
      <c r="AZ117" s="322"/>
      <c r="BA117" s="322"/>
      <c r="BB117" s="322"/>
      <c r="BC117" s="322"/>
      <c r="BD117" s="322"/>
      <c r="BE117" s="322"/>
    </row>
    <row r="118" spans="5:57" ht="13.8">
      <c r="E118" s="322"/>
      <c r="F118" s="322"/>
      <c r="G118" s="322"/>
      <c r="H118" s="322"/>
      <c r="I118" s="322"/>
      <c r="J118" s="322"/>
      <c r="K118" s="322"/>
      <c r="L118" s="322"/>
      <c r="M118" s="322"/>
      <c r="N118" s="322"/>
      <c r="O118" s="322"/>
      <c r="P118" s="322"/>
      <c r="Q118" s="322"/>
      <c r="R118" s="322"/>
      <c r="S118" s="322"/>
      <c r="T118" s="322"/>
      <c r="U118" s="322"/>
      <c r="V118" s="322"/>
      <c r="W118" s="322"/>
      <c r="X118" s="322"/>
      <c r="Y118" s="322"/>
      <c r="Z118" s="322"/>
      <c r="AA118" s="322"/>
      <c r="AB118" s="322"/>
      <c r="AC118" s="322"/>
      <c r="AD118" s="322"/>
      <c r="AE118" s="322"/>
      <c r="AF118" s="322"/>
      <c r="AG118" s="322"/>
      <c r="AH118" s="322"/>
      <c r="AI118" s="322"/>
      <c r="AJ118" s="322"/>
      <c r="AK118" s="322"/>
      <c r="AL118" s="322"/>
      <c r="AM118" s="322"/>
      <c r="AN118" s="322"/>
      <c r="AO118" s="322"/>
      <c r="AP118" s="322"/>
      <c r="AQ118" s="322"/>
      <c r="AR118" s="322"/>
      <c r="AS118" s="322"/>
      <c r="AT118" s="322"/>
      <c r="AU118" s="322"/>
      <c r="AV118" s="322"/>
      <c r="AW118" s="322"/>
      <c r="AX118" s="322"/>
      <c r="AY118" s="322"/>
      <c r="AZ118" s="322"/>
      <c r="BA118" s="322"/>
      <c r="BB118" s="322"/>
      <c r="BC118" s="322"/>
      <c r="BD118" s="322"/>
      <c r="BE118" s="322"/>
    </row>
    <row r="119" spans="5:57" ht="13.8">
      <c r="E119" s="322"/>
      <c r="F119" s="322"/>
      <c r="G119" s="322"/>
      <c r="H119" s="322"/>
      <c r="I119" s="322"/>
      <c r="J119" s="322"/>
      <c r="K119" s="322"/>
      <c r="L119" s="322"/>
      <c r="M119" s="322"/>
      <c r="N119" s="322"/>
      <c r="O119" s="322"/>
      <c r="P119" s="322"/>
      <c r="Q119" s="322"/>
      <c r="R119" s="322"/>
      <c r="S119" s="322"/>
      <c r="T119" s="322"/>
      <c r="U119" s="322"/>
      <c r="V119" s="322"/>
      <c r="W119" s="322"/>
      <c r="X119" s="322"/>
      <c r="Y119" s="322"/>
      <c r="Z119" s="322"/>
      <c r="AA119" s="322"/>
      <c r="AB119" s="322"/>
      <c r="AC119" s="322"/>
      <c r="AD119" s="322"/>
      <c r="AE119" s="322"/>
      <c r="AF119" s="322"/>
      <c r="AG119" s="322"/>
      <c r="AH119" s="322"/>
      <c r="AI119" s="322"/>
      <c r="AJ119" s="322"/>
      <c r="AK119" s="322"/>
      <c r="AL119" s="322"/>
      <c r="AM119" s="322"/>
      <c r="AN119" s="322"/>
      <c r="AO119" s="322"/>
      <c r="AP119" s="322"/>
      <c r="AQ119" s="322"/>
      <c r="AR119" s="322"/>
      <c r="AS119" s="322"/>
      <c r="AT119" s="322"/>
      <c r="AU119" s="322"/>
      <c r="AV119" s="322"/>
      <c r="AW119" s="322"/>
      <c r="AX119" s="322"/>
      <c r="AY119" s="322"/>
      <c r="AZ119" s="322"/>
      <c r="BA119" s="322"/>
      <c r="BB119" s="322"/>
      <c r="BC119" s="322"/>
      <c r="BD119" s="322"/>
      <c r="BE119" s="322"/>
    </row>
    <row r="120" spans="5:57" ht="13.8">
      <c r="E120" s="322"/>
      <c r="F120" s="322"/>
      <c r="G120" s="322"/>
      <c r="H120" s="322"/>
      <c r="I120" s="322"/>
      <c r="J120" s="322"/>
      <c r="K120" s="322"/>
      <c r="L120" s="322"/>
      <c r="M120" s="322"/>
      <c r="N120" s="322"/>
      <c r="O120" s="322"/>
      <c r="P120" s="322"/>
      <c r="Q120" s="322"/>
      <c r="R120" s="322"/>
      <c r="S120" s="322"/>
      <c r="T120" s="322"/>
      <c r="U120" s="322"/>
      <c r="V120" s="322"/>
      <c r="W120" s="322"/>
      <c r="X120" s="322"/>
      <c r="Y120" s="322"/>
      <c r="Z120" s="322"/>
      <c r="AA120" s="322"/>
      <c r="AB120" s="322"/>
      <c r="AC120" s="322"/>
      <c r="AD120" s="322"/>
      <c r="AE120" s="322"/>
      <c r="AF120" s="322"/>
      <c r="AG120" s="322"/>
      <c r="AH120" s="322"/>
      <c r="AI120" s="322"/>
      <c r="AJ120" s="322"/>
      <c r="AK120" s="322"/>
      <c r="AL120" s="322"/>
      <c r="AM120" s="322"/>
      <c r="AN120" s="322"/>
      <c r="AO120" s="322"/>
      <c r="AP120" s="322"/>
      <c r="AQ120" s="322"/>
      <c r="AR120" s="322"/>
      <c r="AS120" s="322"/>
      <c r="AT120" s="322"/>
      <c r="AU120" s="322"/>
      <c r="AV120" s="322"/>
      <c r="AW120" s="322"/>
      <c r="AX120" s="322"/>
      <c r="AY120" s="322"/>
      <c r="AZ120" s="322"/>
      <c r="BA120" s="322"/>
      <c r="BB120" s="322"/>
      <c r="BC120" s="322"/>
      <c r="BD120" s="322"/>
      <c r="BE120" s="322"/>
    </row>
    <row r="121" spans="5:57" ht="13.8">
      <c r="E121" s="322"/>
      <c r="F121" s="322"/>
      <c r="G121" s="322"/>
      <c r="H121" s="322"/>
      <c r="I121" s="322"/>
      <c r="J121" s="322"/>
      <c r="K121" s="322"/>
      <c r="L121" s="322"/>
      <c r="M121" s="322"/>
      <c r="N121" s="322"/>
      <c r="O121" s="322"/>
      <c r="P121" s="322"/>
      <c r="Q121" s="322"/>
      <c r="R121" s="322"/>
      <c r="S121" s="322"/>
      <c r="T121" s="322"/>
      <c r="U121" s="322"/>
      <c r="V121" s="322"/>
      <c r="W121" s="322"/>
      <c r="X121" s="322"/>
      <c r="Y121" s="322"/>
      <c r="Z121" s="322"/>
      <c r="AA121" s="322"/>
      <c r="AB121" s="322"/>
      <c r="AC121" s="322"/>
      <c r="AD121" s="322"/>
      <c r="AE121" s="322"/>
      <c r="AF121" s="322"/>
      <c r="AG121" s="322"/>
      <c r="AH121" s="322"/>
      <c r="AI121" s="322"/>
      <c r="AJ121" s="322"/>
      <c r="AK121" s="322"/>
      <c r="AL121" s="322"/>
      <c r="AM121" s="322"/>
      <c r="AN121" s="322"/>
      <c r="AO121" s="322"/>
      <c r="AP121" s="322"/>
      <c r="AQ121" s="322"/>
      <c r="AR121" s="322"/>
      <c r="AS121" s="322"/>
      <c r="AT121" s="322"/>
      <c r="AU121" s="322"/>
      <c r="AV121" s="322"/>
      <c r="AW121" s="322"/>
      <c r="AX121" s="322"/>
      <c r="AY121" s="322"/>
      <c r="AZ121" s="322"/>
      <c r="BA121" s="322"/>
      <c r="BB121" s="322"/>
      <c r="BC121" s="322"/>
      <c r="BD121" s="322"/>
      <c r="BE121" s="322"/>
    </row>
    <row r="122" spans="5:57" ht="13.8">
      <c r="E122" s="322"/>
      <c r="F122" s="322"/>
      <c r="G122" s="322"/>
      <c r="H122" s="322"/>
      <c r="I122" s="322"/>
      <c r="J122" s="322"/>
      <c r="K122" s="322"/>
      <c r="L122" s="322"/>
      <c r="M122" s="322"/>
      <c r="N122" s="322"/>
      <c r="O122" s="322"/>
      <c r="P122" s="322"/>
      <c r="Q122" s="322"/>
      <c r="R122" s="322"/>
      <c r="S122" s="322"/>
      <c r="T122" s="322"/>
      <c r="U122" s="322"/>
      <c r="V122" s="322"/>
      <c r="W122" s="322"/>
      <c r="X122" s="322"/>
      <c r="Y122" s="322"/>
      <c r="Z122" s="322"/>
      <c r="AA122" s="322"/>
      <c r="AB122" s="322"/>
      <c r="AC122" s="322"/>
      <c r="AD122" s="322"/>
      <c r="AE122" s="322"/>
      <c r="AF122" s="322"/>
      <c r="AG122" s="322"/>
      <c r="AH122" s="322"/>
      <c r="AI122" s="322"/>
      <c r="AJ122" s="322"/>
      <c r="AK122" s="322"/>
      <c r="AL122" s="322"/>
      <c r="AM122" s="322"/>
      <c r="AN122" s="322"/>
      <c r="AO122" s="322"/>
      <c r="AP122" s="322"/>
      <c r="AQ122" s="322"/>
      <c r="AR122" s="322"/>
      <c r="AS122" s="322"/>
      <c r="AT122" s="322"/>
      <c r="AU122" s="322"/>
      <c r="AV122" s="322"/>
      <c r="AW122" s="322"/>
      <c r="AX122" s="322"/>
      <c r="AY122" s="322"/>
      <c r="AZ122" s="322"/>
      <c r="BA122" s="322"/>
      <c r="BB122" s="322"/>
      <c r="BC122" s="322"/>
      <c r="BD122" s="322"/>
      <c r="BE122" s="322"/>
    </row>
    <row r="123" spans="5:57" ht="13.8">
      <c r="E123" s="322"/>
      <c r="F123" s="322"/>
      <c r="G123" s="322"/>
      <c r="H123" s="322"/>
      <c r="I123" s="322"/>
      <c r="J123" s="322"/>
      <c r="K123" s="322"/>
      <c r="L123" s="322"/>
      <c r="M123" s="322"/>
      <c r="N123" s="322"/>
      <c r="O123" s="322"/>
      <c r="P123" s="322"/>
      <c r="Q123" s="322"/>
      <c r="R123" s="322"/>
      <c r="S123" s="322"/>
      <c r="T123" s="322"/>
      <c r="U123" s="322"/>
      <c r="V123" s="322"/>
      <c r="W123" s="322"/>
      <c r="X123" s="322"/>
      <c r="Y123" s="322"/>
      <c r="Z123" s="322"/>
      <c r="AA123" s="322"/>
      <c r="AB123" s="322"/>
      <c r="AC123" s="322"/>
      <c r="AD123" s="322"/>
      <c r="AE123" s="322"/>
      <c r="AF123" s="322"/>
      <c r="AG123" s="322"/>
      <c r="AH123" s="322"/>
      <c r="AI123" s="322"/>
      <c r="AJ123" s="322"/>
      <c r="AK123" s="322"/>
      <c r="AL123" s="322"/>
      <c r="AM123" s="322"/>
      <c r="AN123" s="322"/>
      <c r="AO123" s="322"/>
      <c r="AP123" s="322"/>
      <c r="AQ123" s="322"/>
      <c r="AR123" s="322"/>
      <c r="AS123" s="322"/>
      <c r="AT123" s="322"/>
      <c r="AU123" s="322"/>
      <c r="AV123" s="322"/>
      <c r="AW123" s="322"/>
      <c r="AX123" s="322"/>
      <c r="AY123" s="322"/>
      <c r="AZ123" s="322"/>
      <c r="BA123" s="322"/>
      <c r="BB123" s="322"/>
      <c r="BC123" s="322"/>
      <c r="BD123" s="322"/>
      <c r="BE123" s="322"/>
    </row>
    <row r="124" spans="5:57" ht="13.8">
      <c r="E124" s="322"/>
      <c r="F124" s="322"/>
      <c r="G124" s="322"/>
      <c r="H124" s="322"/>
      <c r="I124" s="322"/>
      <c r="J124" s="322"/>
      <c r="K124" s="322"/>
      <c r="L124" s="322"/>
      <c r="M124" s="322"/>
      <c r="N124" s="322"/>
      <c r="O124" s="322"/>
      <c r="P124" s="322"/>
      <c r="Q124" s="322"/>
      <c r="R124" s="322"/>
      <c r="S124" s="322"/>
      <c r="T124" s="322"/>
      <c r="U124" s="322"/>
      <c r="V124" s="322"/>
      <c r="W124" s="322"/>
      <c r="X124" s="322"/>
      <c r="Y124" s="322"/>
      <c r="Z124" s="322"/>
      <c r="AA124" s="322"/>
      <c r="AB124" s="322"/>
      <c r="AC124" s="322"/>
      <c r="AD124" s="322"/>
      <c r="AE124" s="322"/>
      <c r="AF124" s="322"/>
      <c r="AG124" s="322"/>
      <c r="AH124" s="322"/>
      <c r="AI124" s="322"/>
      <c r="AJ124" s="322"/>
      <c r="AK124" s="322"/>
      <c r="AL124" s="322"/>
      <c r="AM124" s="322"/>
      <c r="AN124" s="322"/>
      <c r="AO124" s="322"/>
      <c r="AP124" s="322"/>
      <c r="AQ124" s="322"/>
      <c r="AR124" s="322"/>
      <c r="AS124" s="322"/>
      <c r="AT124" s="322"/>
      <c r="AU124" s="322"/>
      <c r="AV124" s="322"/>
      <c r="AW124" s="322"/>
      <c r="AX124" s="322"/>
      <c r="AY124" s="322"/>
      <c r="AZ124" s="322"/>
      <c r="BA124" s="322"/>
      <c r="BB124" s="322"/>
      <c r="BC124" s="322"/>
      <c r="BD124" s="322"/>
      <c r="BE124" s="322"/>
    </row>
    <row r="125" spans="5:57" ht="13.8">
      <c r="E125" s="322"/>
      <c r="F125" s="322"/>
      <c r="G125" s="322"/>
      <c r="H125" s="322"/>
      <c r="I125" s="322"/>
      <c r="J125" s="322"/>
      <c r="K125" s="322"/>
      <c r="L125" s="322"/>
      <c r="M125" s="322"/>
      <c r="N125" s="322"/>
      <c r="O125" s="322"/>
      <c r="P125" s="322"/>
      <c r="Q125" s="322"/>
      <c r="R125" s="322"/>
      <c r="S125" s="322"/>
      <c r="T125" s="322"/>
      <c r="U125" s="322"/>
      <c r="V125" s="322"/>
      <c r="W125" s="322"/>
      <c r="X125" s="322"/>
      <c r="Y125" s="322"/>
      <c r="Z125" s="322"/>
      <c r="AA125" s="322"/>
      <c r="AB125" s="322"/>
      <c r="AC125" s="322"/>
      <c r="AD125" s="322"/>
      <c r="AE125" s="322"/>
      <c r="AF125" s="322"/>
      <c r="AG125" s="322"/>
      <c r="AH125" s="322"/>
      <c r="AI125" s="322"/>
      <c r="AJ125" s="322"/>
      <c r="AK125" s="322"/>
      <c r="AL125" s="322"/>
      <c r="AM125" s="322"/>
      <c r="AN125" s="322"/>
      <c r="AO125" s="322"/>
      <c r="AP125" s="322"/>
      <c r="AQ125" s="322"/>
      <c r="AR125" s="322"/>
      <c r="AS125" s="322"/>
      <c r="AT125" s="322"/>
      <c r="AU125" s="322"/>
      <c r="AV125" s="322"/>
      <c r="AW125" s="322"/>
      <c r="AX125" s="322"/>
      <c r="AY125" s="322"/>
      <c r="AZ125" s="322"/>
      <c r="BA125" s="322"/>
      <c r="BB125" s="322"/>
      <c r="BC125" s="322"/>
      <c r="BD125" s="322"/>
      <c r="BE125" s="322"/>
    </row>
    <row r="126" spans="5:57" ht="13.8">
      <c r="E126" s="322"/>
      <c r="F126" s="322"/>
      <c r="G126" s="322"/>
      <c r="H126" s="322"/>
      <c r="I126" s="322"/>
      <c r="J126" s="322"/>
      <c r="K126" s="322"/>
      <c r="L126" s="322"/>
      <c r="M126" s="322"/>
      <c r="N126" s="322"/>
      <c r="O126" s="322"/>
      <c r="P126" s="322"/>
      <c r="Q126" s="322"/>
      <c r="R126" s="322"/>
      <c r="S126" s="322"/>
      <c r="T126" s="322"/>
      <c r="U126" s="322"/>
      <c r="V126" s="322"/>
      <c r="W126" s="322"/>
      <c r="X126" s="322"/>
      <c r="Y126" s="322"/>
      <c r="Z126" s="322"/>
      <c r="AA126" s="322"/>
      <c r="AB126" s="322"/>
      <c r="AC126" s="322"/>
      <c r="AD126" s="322"/>
      <c r="AE126" s="322"/>
      <c r="AF126" s="322"/>
      <c r="AG126" s="322"/>
      <c r="AH126" s="322"/>
      <c r="AI126" s="322"/>
      <c r="AJ126" s="322"/>
      <c r="AK126" s="322"/>
      <c r="AL126" s="322"/>
      <c r="AM126" s="322"/>
      <c r="AN126" s="322"/>
      <c r="AO126" s="322"/>
      <c r="AP126" s="322"/>
      <c r="AQ126" s="322"/>
      <c r="AR126" s="322"/>
      <c r="AS126" s="322"/>
      <c r="AT126" s="322"/>
      <c r="AU126" s="322"/>
      <c r="AV126" s="322"/>
      <c r="AW126" s="322"/>
      <c r="AX126" s="322"/>
      <c r="AY126" s="322"/>
      <c r="AZ126" s="322"/>
      <c r="BA126" s="322"/>
      <c r="BB126" s="322"/>
      <c r="BC126" s="322"/>
      <c r="BD126" s="322"/>
      <c r="BE126" s="322"/>
    </row>
    <row r="127" spans="5:57" ht="13.8">
      <c r="E127" s="322"/>
      <c r="F127" s="322"/>
      <c r="G127" s="322"/>
      <c r="H127" s="322"/>
      <c r="I127" s="322"/>
      <c r="J127" s="322"/>
      <c r="K127" s="322"/>
      <c r="L127" s="322"/>
      <c r="M127" s="322"/>
      <c r="N127" s="322"/>
      <c r="O127" s="322"/>
      <c r="P127" s="322"/>
      <c r="Q127" s="322"/>
      <c r="R127" s="322"/>
      <c r="S127" s="322"/>
      <c r="T127" s="322"/>
      <c r="U127" s="322"/>
      <c r="V127" s="322"/>
      <c r="W127" s="322"/>
      <c r="X127" s="322"/>
      <c r="Y127" s="322"/>
      <c r="Z127" s="322"/>
      <c r="AA127" s="322"/>
      <c r="AB127" s="322"/>
      <c r="AC127" s="322"/>
      <c r="AD127" s="322"/>
      <c r="AE127" s="322"/>
      <c r="AF127" s="322"/>
      <c r="AG127" s="322"/>
      <c r="AH127" s="322"/>
      <c r="AI127" s="322"/>
      <c r="AJ127" s="322"/>
      <c r="AK127" s="322"/>
      <c r="AL127" s="322"/>
      <c r="AM127" s="322"/>
      <c r="AN127" s="322"/>
      <c r="AO127" s="322"/>
      <c r="AP127" s="322"/>
      <c r="AQ127" s="322"/>
      <c r="AR127" s="322"/>
      <c r="AS127" s="322"/>
      <c r="AT127" s="322"/>
      <c r="AU127" s="322"/>
      <c r="AV127" s="322"/>
      <c r="AW127" s="322"/>
      <c r="AX127" s="322"/>
      <c r="AY127" s="322"/>
      <c r="AZ127" s="322"/>
      <c r="BA127" s="322"/>
      <c r="BB127" s="322"/>
      <c r="BC127" s="322"/>
      <c r="BD127" s="322"/>
      <c r="BE127" s="322"/>
    </row>
    <row r="128" spans="5:57" ht="13.8">
      <c r="E128" s="322"/>
      <c r="F128" s="322"/>
      <c r="G128" s="322"/>
      <c r="H128" s="322"/>
      <c r="I128" s="322"/>
      <c r="J128" s="322"/>
      <c r="K128" s="322"/>
      <c r="L128" s="322"/>
      <c r="M128" s="322"/>
      <c r="N128" s="322"/>
      <c r="O128" s="322"/>
      <c r="P128" s="322"/>
      <c r="Q128" s="322"/>
      <c r="R128" s="322"/>
      <c r="S128" s="322"/>
      <c r="T128" s="322"/>
      <c r="U128" s="322"/>
      <c r="V128" s="322"/>
      <c r="W128" s="322"/>
      <c r="X128" s="322"/>
      <c r="Y128" s="322"/>
      <c r="Z128" s="322"/>
      <c r="AA128" s="322"/>
      <c r="AB128" s="322"/>
      <c r="AC128" s="322"/>
      <c r="AD128" s="322"/>
      <c r="AE128" s="322"/>
      <c r="AF128" s="322"/>
      <c r="AG128" s="322"/>
      <c r="AH128" s="322"/>
      <c r="AI128" s="322"/>
      <c r="AJ128" s="322"/>
      <c r="AK128" s="322"/>
      <c r="AL128" s="322"/>
      <c r="AM128" s="322"/>
      <c r="AN128" s="322"/>
      <c r="AO128" s="322"/>
      <c r="AP128" s="322"/>
      <c r="AQ128" s="322"/>
      <c r="AR128" s="322"/>
      <c r="AS128" s="322"/>
      <c r="AT128" s="322"/>
      <c r="AU128" s="322"/>
      <c r="AV128" s="322"/>
      <c r="AW128" s="322"/>
      <c r="AX128" s="322"/>
      <c r="AY128" s="322"/>
      <c r="AZ128" s="322"/>
      <c r="BA128" s="322"/>
      <c r="BB128" s="322"/>
      <c r="BC128" s="322"/>
      <c r="BD128" s="322"/>
      <c r="BE128" s="322"/>
    </row>
    <row r="129" spans="5:57" ht="13.8">
      <c r="E129" s="322"/>
      <c r="F129" s="322"/>
      <c r="G129" s="322"/>
      <c r="H129" s="322"/>
      <c r="I129" s="322"/>
      <c r="J129" s="322"/>
      <c r="K129" s="322"/>
      <c r="L129" s="322"/>
      <c r="M129" s="322"/>
      <c r="N129" s="322"/>
      <c r="O129" s="322"/>
      <c r="P129" s="322"/>
      <c r="Q129" s="322"/>
      <c r="R129" s="322"/>
      <c r="S129" s="322"/>
      <c r="T129" s="322"/>
      <c r="U129" s="322"/>
      <c r="V129" s="322"/>
      <c r="W129" s="322"/>
      <c r="X129" s="322"/>
      <c r="Y129" s="322"/>
      <c r="Z129" s="322"/>
      <c r="AA129" s="322"/>
      <c r="AB129" s="322"/>
      <c r="AC129" s="322"/>
      <c r="AD129" s="322"/>
      <c r="AE129" s="322"/>
      <c r="AF129" s="322"/>
      <c r="AG129" s="322"/>
      <c r="AH129" s="322"/>
      <c r="AI129" s="322"/>
      <c r="AJ129" s="322"/>
      <c r="AK129" s="322"/>
      <c r="AL129" s="322"/>
      <c r="AM129" s="322"/>
      <c r="AN129" s="322"/>
      <c r="AO129" s="322"/>
      <c r="AP129" s="322"/>
      <c r="AQ129" s="322"/>
      <c r="AR129" s="322"/>
      <c r="AS129" s="322"/>
      <c r="AT129" s="322"/>
      <c r="AU129" s="322"/>
      <c r="AV129" s="322"/>
      <c r="AW129" s="322"/>
      <c r="AX129" s="322"/>
      <c r="AY129" s="322"/>
      <c r="AZ129" s="322"/>
      <c r="BA129" s="322"/>
      <c r="BB129" s="322"/>
      <c r="BC129" s="322"/>
      <c r="BD129" s="322"/>
      <c r="BE129" s="322"/>
    </row>
    <row r="130" spans="5:57" ht="13.8">
      <c r="E130" s="322"/>
      <c r="F130" s="322"/>
      <c r="G130" s="322"/>
      <c r="H130" s="322"/>
      <c r="I130" s="322"/>
      <c r="J130" s="322"/>
      <c r="K130" s="322"/>
      <c r="L130" s="322"/>
      <c r="M130" s="322"/>
      <c r="N130" s="322"/>
      <c r="O130" s="322"/>
      <c r="P130" s="322"/>
      <c r="Q130" s="322"/>
      <c r="R130" s="322"/>
      <c r="S130" s="322"/>
      <c r="T130" s="322"/>
      <c r="U130" s="322"/>
      <c r="V130" s="322"/>
      <c r="W130" s="322"/>
      <c r="X130" s="322"/>
      <c r="Y130" s="322"/>
      <c r="Z130" s="322"/>
      <c r="AA130" s="322"/>
      <c r="AB130" s="322"/>
      <c r="AC130" s="322"/>
      <c r="AD130" s="322"/>
      <c r="AE130" s="322"/>
      <c r="AF130" s="322"/>
      <c r="AG130" s="322"/>
      <c r="AH130" s="322"/>
      <c r="AI130" s="322"/>
      <c r="AJ130" s="322"/>
      <c r="AK130" s="322"/>
      <c r="AL130" s="322"/>
      <c r="AM130" s="322"/>
      <c r="AN130" s="322"/>
      <c r="AO130" s="322"/>
      <c r="AP130" s="322"/>
      <c r="AQ130" s="322"/>
      <c r="AR130" s="322"/>
      <c r="AS130" s="322"/>
      <c r="AT130" s="322"/>
      <c r="AU130" s="322"/>
      <c r="AV130" s="322"/>
      <c r="AW130" s="322"/>
      <c r="AX130" s="322"/>
      <c r="AY130" s="322"/>
      <c r="AZ130" s="322"/>
      <c r="BA130" s="322"/>
      <c r="BB130" s="322"/>
      <c r="BC130" s="322"/>
      <c r="BD130" s="322"/>
      <c r="BE130" s="322"/>
    </row>
    <row r="131" spans="5:57" ht="13.8">
      <c r="E131" s="322"/>
      <c r="F131" s="322"/>
      <c r="G131" s="322"/>
      <c r="H131" s="322"/>
      <c r="I131" s="322"/>
      <c r="J131" s="322"/>
      <c r="K131" s="322"/>
      <c r="L131" s="322"/>
      <c r="M131" s="322"/>
      <c r="N131" s="322"/>
      <c r="O131" s="322"/>
      <c r="P131" s="322"/>
      <c r="Q131" s="322"/>
      <c r="R131" s="322"/>
      <c r="S131" s="322"/>
      <c r="T131" s="322"/>
      <c r="U131" s="322"/>
      <c r="V131" s="322"/>
      <c r="W131" s="322"/>
      <c r="X131" s="322"/>
      <c r="Y131" s="322"/>
      <c r="Z131" s="322"/>
      <c r="AA131" s="322"/>
      <c r="AB131" s="322"/>
      <c r="AC131" s="322"/>
      <c r="AD131" s="322"/>
      <c r="AE131" s="322"/>
      <c r="AF131" s="322"/>
      <c r="AG131" s="322"/>
      <c r="AH131" s="322"/>
      <c r="AI131" s="322"/>
      <c r="AJ131" s="322"/>
      <c r="AK131" s="322"/>
      <c r="AL131" s="322"/>
      <c r="AM131" s="322"/>
      <c r="AN131" s="322"/>
      <c r="AO131" s="322"/>
      <c r="AP131" s="322"/>
      <c r="AQ131" s="322"/>
      <c r="AR131" s="322"/>
      <c r="AS131" s="322"/>
      <c r="AT131" s="322"/>
      <c r="AU131" s="322"/>
      <c r="AV131" s="322"/>
      <c r="AW131" s="322"/>
      <c r="AX131" s="322"/>
      <c r="AY131" s="322"/>
      <c r="AZ131" s="322"/>
      <c r="BA131" s="322"/>
      <c r="BB131" s="322"/>
      <c r="BC131" s="322"/>
      <c r="BD131" s="322"/>
      <c r="BE131" s="322"/>
    </row>
    <row r="132" spans="5:57" ht="13.8">
      <c r="E132" s="322"/>
      <c r="F132" s="322"/>
      <c r="G132" s="322"/>
      <c r="H132" s="322"/>
      <c r="I132" s="322"/>
      <c r="J132" s="322"/>
      <c r="K132" s="322"/>
      <c r="L132" s="322"/>
      <c r="M132" s="322"/>
      <c r="N132" s="322"/>
      <c r="O132" s="322"/>
      <c r="P132" s="322"/>
      <c r="Q132" s="322"/>
      <c r="R132" s="322"/>
      <c r="S132" s="322"/>
      <c r="T132" s="322"/>
      <c r="U132" s="322"/>
      <c r="V132" s="322"/>
      <c r="W132" s="322"/>
      <c r="X132" s="322"/>
      <c r="Y132" s="322"/>
      <c r="Z132" s="322"/>
      <c r="AA132" s="322"/>
      <c r="AB132" s="322"/>
      <c r="AC132" s="322"/>
      <c r="AD132" s="322"/>
      <c r="AE132" s="322"/>
      <c r="AF132" s="322"/>
      <c r="AG132" s="322"/>
      <c r="AH132" s="322"/>
      <c r="AI132" s="322"/>
      <c r="AJ132" s="322"/>
      <c r="AK132" s="322"/>
      <c r="AL132" s="322"/>
      <c r="AM132" s="322"/>
      <c r="AN132" s="322"/>
      <c r="AO132" s="322"/>
      <c r="AP132" s="322"/>
      <c r="AQ132" s="322"/>
      <c r="AR132" s="322"/>
      <c r="AS132" s="322"/>
      <c r="AT132" s="322"/>
      <c r="AU132" s="322"/>
      <c r="AV132" s="322"/>
      <c r="AW132" s="322"/>
      <c r="AX132" s="322"/>
      <c r="AY132" s="322"/>
      <c r="AZ132" s="322"/>
      <c r="BA132" s="322"/>
      <c r="BB132" s="322"/>
      <c r="BC132" s="322"/>
      <c r="BD132" s="322"/>
      <c r="BE132" s="322"/>
    </row>
    <row r="133" spans="5:57" ht="13.8">
      <c r="E133" s="322"/>
      <c r="F133" s="322"/>
      <c r="G133" s="322"/>
      <c r="H133" s="322"/>
      <c r="I133" s="322"/>
      <c r="J133" s="322"/>
      <c r="K133" s="322"/>
      <c r="L133" s="322"/>
      <c r="M133" s="322"/>
      <c r="N133" s="322"/>
      <c r="O133" s="322"/>
      <c r="P133" s="322"/>
      <c r="Q133" s="322"/>
      <c r="R133" s="322"/>
      <c r="S133" s="322"/>
      <c r="T133" s="322"/>
      <c r="U133" s="322"/>
      <c r="V133" s="322"/>
      <c r="W133" s="322"/>
      <c r="X133" s="322"/>
      <c r="Y133" s="322"/>
      <c r="Z133" s="322"/>
      <c r="AA133" s="322"/>
      <c r="AB133" s="322"/>
      <c r="AC133" s="322"/>
      <c r="AD133" s="322"/>
      <c r="AE133" s="322"/>
      <c r="AF133" s="322"/>
      <c r="AG133" s="322"/>
      <c r="AH133" s="322"/>
      <c r="AI133" s="322"/>
      <c r="AJ133" s="322"/>
      <c r="AK133" s="322"/>
      <c r="AL133" s="322"/>
      <c r="AM133" s="322"/>
      <c r="AN133" s="322"/>
      <c r="AO133" s="322"/>
      <c r="AP133" s="322"/>
      <c r="AQ133" s="322"/>
      <c r="AR133" s="322"/>
      <c r="AS133" s="322"/>
      <c r="AT133" s="322"/>
      <c r="AU133" s="322"/>
      <c r="AV133" s="322"/>
      <c r="AW133" s="322"/>
      <c r="AX133" s="322"/>
      <c r="AY133" s="322"/>
      <c r="AZ133" s="322"/>
      <c r="BA133" s="322"/>
      <c r="BB133" s="322"/>
      <c r="BC133" s="322"/>
      <c r="BD133" s="322"/>
      <c r="BE133" s="322"/>
    </row>
    <row r="134" spans="5:57" ht="13.8">
      <c r="E134" s="322"/>
      <c r="F134" s="322"/>
      <c r="G134" s="322"/>
      <c r="H134" s="322"/>
      <c r="I134" s="322"/>
      <c r="J134" s="322"/>
      <c r="K134" s="322"/>
      <c r="L134" s="322"/>
      <c r="M134" s="322"/>
      <c r="N134" s="322"/>
      <c r="O134" s="322"/>
      <c r="P134" s="322"/>
      <c r="Q134" s="322"/>
      <c r="R134" s="322"/>
      <c r="S134" s="322"/>
      <c r="T134" s="322"/>
      <c r="U134" s="322"/>
      <c r="V134" s="322"/>
      <c r="W134" s="322"/>
      <c r="X134" s="322"/>
      <c r="Y134" s="322"/>
      <c r="Z134" s="322"/>
      <c r="AA134" s="322"/>
      <c r="AB134" s="322"/>
      <c r="AC134" s="322"/>
      <c r="AD134" s="322"/>
      <c r="AE134" s="322"/>
      <c r="AF134" s="322"/>
      <c r="AG134" s="322"/>
      <c r="AH134" s="322"/>
      <c r="AI134" s="322"/>
      <c r="AJ134" s="322"/>
      <c r="AK134" s="322"/>
      <c r="AL134" s="322"/>
      <c r="AM134" s="322"/>
      <c r="AN134" s="322"/>
      <c r="AO134" s="322"/>
      <c r="AP134" s="322"/>
      <c r="AQ134" s="322"/>
      <c r="AR134" s="322"/>
      <c r="AS134" s="322"/>
      <c r="AT134" s="322"/>
      <c r="AU134" s="322"/>
      <c r="AV134" s="322"/>
      <c r="AW134" s="322"/>
      <c r="AX134" s="322"/>
      <c r="AY134" s="322"/>
      <c r="AZ134" s="322"/>
      <c r="BA134" s="322"/>
      <c r="BB134" s="322"/>
      <c r="BC134" s="322"/>
      <c r="BD134" s="322"/>
      <c r="BE134" s="322"/>
    </row>
    <row r="135" spans="5:57" ht="13.8">
      <c r="E135" s="322"/>
      <c r="F135" s="322"/>
      <c r="G135" s="322"/>
      <c r="H135" s="322"/>
      <c r="I135" s="322"/>
      <c r="J135" s="322"/>
      <c r="K135" s="322"/>
      <c r="L135" s="322"/>
      <c r="M135" s="322"/>
      <c r="N135" s="322"/>
      <c r="O135" s="322"/>
      <c r="P135" s="322"/>
      <c r="Q135" s="322"/>
      <c r="R135" s="322"/>
      <c r="S135" s="322"/>
      <c r="T135" s="322"/>
      <c r="U135" s="322"/>
      <c r="V135" s="322"/>
      <c r="W135" s="322"/>
      <c r="X135" s="322"/>
      <c r="Y135" s="322"/>
      <c r="Z135" s="322"/>
      <c r="AA135" s="322"/>
      <c r="AB135" s="322"/>
      <c r="AC135" s="322"/>
      <c r="AD135" s="322"/>
      <c r="AE135" s="322"/>
      <c r="AF135" s="322"/>
      <c r="AG135" s="322"/>
      <c r="AH135" s="322"/>
      <c r="AI135" s="322"/>
      <c r="AJ135" s="322"/>
      <c r="AK135" s="322"/>
      <c r="AL135" s="322"/>
      <c r="AM135" s="322"/>
      <c r="AN135" s="322"/>
      <c r="AO135" s="322"/>
      <c r="AP135" s="322"/>
      <c r="AQ135" s="322"/>
      <c r="AR135" s="322"/>
      <c r="AS135" s="322"/>
      <c r="AT135" s="322"/>
      <c r="AU135" s="322"/>
      <c r="AV135" s="322"/>
      <c r="AW135" s="322"/>
      <c r="AX135" s="322"/>
      <c r="AY135" s="322"/>
      <c r="AZ135" s="322"/>
      <c r="BA135" s="322"/>
      <c r="BB135" s="322"/>
      <c r="BC135" s="322"/>
      <c r="BD135" s="322"/>
      <c r="BE135" s="322"/>
    </row>
    <row r="136" spans="5:57" ht="13.8">
      <c r="E136" s="322"/>
      <c r="F136" s="322"/>
      <c r="G136" s="322"/>
      <c r="H136" s="322"/>
      <c r="I136" s="322"/>
      <c r="J136" s="322"/>
      <c r="K136" s="322"/>
      <c r="L136" s="322"/>
      <c r="M136" s="322"/>
      <c r="N136" s="322"/>
      <c r="O136" s="322"/>
      <c r="P136" s="322"/>
      <c r="Q136" s="322"/>
      <c r="R136" s="322"/>
      <c r="S136" s="322"/>
      <c r="T136" s="322"/>
      <c r="U136" s="322"/>
      <c r="V136" s="322"/>
      <c r="W136" s="322"/>
      <c r="X136" s="322"/>
      <c r="Y136" s="322"/>
      <c r="Z136" s="322"/>
      <c r="AA136" s="322"/>
      <c r="AB136" s="322"/>
      <c r="AC136" s="322"/>
      <c r="AD136" s="322"/>
      <c r="AE136" s="322"/>
      <c r="AF136" s="322"/>
      <c r="AG136" s="322"/>
      <c r="AH136" s="322"/>
      <c r="AI136" s="322"/>
      <c r="AJ136" s="322"/>
      <c r="AK136" s="322"/>
      <c r="AL136" s="322"/>
      <c r="AM136" s="322"/>
      <c r="AN136" s="322"/>
      <c r="AO136" s="322"/>
      <c r="AP136" s="322"/>
      <c r="AQ136" s="322"/>
      <c r="AR136" s="322"/>
      <c r="AS136" s="322"/>
      <c r="AT136" s="322"/>
      <c r="AU136" s="322"/>
      <c r="AV136" s="322"/>
      <c r="AW136" s="322"/>
      <c r="AX136" s="322"/>
      <c r="AY136" s="322"/>
      <c r="AZ136" s="322"/>
      <c r="BA136" s="322"/>
      <c r="BB136" s="322"/>
      <c r="BC136" s="322"/>
      <c r="BD136" s="322"/>
      <c r="BE136" s="322"/>
    </row>
    <row r="137" spans="5:57" ht="13.8">
      <c r="E137" s="322"/>
      <c r="F137" s="322"/>
      <c r="G137" s="322"/>
      <c r="H137" s="322"/>
      <c r="I137" s="322"/>
      <c r="J137" s="322"/>
      <c r="K137" s="322"/>
      <c r="L137" s="322"/>
      <c r="M137" s="322"/>
      <c r="N137" s="322"/>
      <c r="O137" s="322"/>
      <c r="P137" s="322"/>
      <c r="Q137" s="322"/>
      <c r="R137" s="322"/>
      <c r="S137" s="322"/>
      <c r="T137" s="322"/>
      <c r="U137" s="322"/>
      <c r="V137" s="322"/>
      <c r="W137" s="322"/>
      <c r="X137" s="322"/>
      <c r="Y137" s="322"/>
      <c r="Z137" s="322"/>
      <c r="AA137" s="322"/>
      <c r="AB137" s="322"/>
      <c r="AC137" s="322"/>
      <c r="AD137" s="322"/>
      <c r="AE137" s="322"/>
      <c r="AF137" s="322"/>
      <c r="AG137" s="322"/>
      <c r="AH137" s="322"/>
      <c r="AI137" s="322"/>
      <c r="AJ137" s="322"/>
      <c r="AK137" s="322"/>
      <c r="AL137" s="322"/>
      <c r="AM137" s="322"/>
      <c r="AN137" s="322"/>
      <c r="AO137" s="322"/>
      <c r="AP137" s="322"/>
      <c r="AQ137" s="322"/>
      <c r="AR137" s="322"/>
      <c r="AS137" s="322"/>
      <c r="AT137" s="322"/>
      <c r="AU137" s="322"/>
      <c r="AV137" s="322"/>
      <c r="AW137" s="322"/>
      <c r="AX137" s="322"/>
      <c r="AY137" s="322"/>
      <c r="AZ137" s="322"/>
      <c r="BA137" s="322"/>
      <c r="BB137" s="322"/>
      <c r="BC137" s="322"/>
      <c r="BD137" s="322"/>
      <c r="BE137" s="322"/>
    </row>
    <row r="138" spans="5:57" ht="13.8">
      <c r="E138" s="322"/>
      <c r="F138" s="322"/>
      <c r="G138" s="322"/>
      <c r="H138" s="322"/>
      <c r="I138" s="322"/>
      <c r="J138" s="322"/>
      <c r="K138" s="322"/>
      <c r="L138" s="322"/>
      <c r="M138" s="322"/>
      <c r="N138" s="322"/>
      <c r="O138" s="322"/>
      <c r="P138" s="322"/>
      <c r="Q138" s="322"/>
      <c r="R138" s="322"/>
      <c r="S138" s="322"/>
      <c r="T138" s="322"/>
      <c r="U138" s="322"/>
      <c r="V138" s="322"/>
      <c r="W138" s="322"/>
      <c r="X138" s="322"/>
      <c r="Y138" s="322"/>
      <c r="Z138" s="322"/>
      <c r="AA138" s="322"/>
      <c r="AB138" s="322"/>
      <c r="AC138" s="322"/>
      <c r="AD138" s="322"/>
      <c r="AE138" s="322"/>
      <c r="AF138" s="322"/>
      <c r="AG138" s="322"/>
      <c r="AH138" s="322"/>
      <c r="AI138" s="322"/>
      <c r="AJ138" s="322"/>
      <c r="AK138" s="322"/>
      <c r="AL138" s="322"/>
      <c r="AM138" s="322"/>
      <c r="AN138" s="322"/>
      <c r="AO138" s="322"/>
      <c r="AP138" s="322"/>
      <c r="AQ138" s="322"/>
      <c r="AR138" s="322"/>
      <c r="AS138" s="322"/>
      <c r="AT138" s="322"/>
      <c r="AU138" s="322"/>
      <c r="AV138" s="322"/>
      <c r="AW138" s="322"/>
      <c r="AX138" s="322"/>
      <c r="AY138" s="322"/>
      <c r="AZ138" s="322"/>
      <c r="BA138" s="322"/>
      <c r="BB138" s="322"/>
      <c r="BC138" s="322"/>
      <c r="BD138" s="322"/>
      <c r="BE138" s="322"/>
    </row>
    <row r="139" spans="5:57" ht="13.8">
      <c r="E139" s="322"/>
      <c r="F139" s="322"/>
      <c r="G139" s="322"/>
      <c r="H139" s="322"/>
      <c r="I139" s="322"/>
      <c r="J139" s="322"/>
      <c r="K139" s="322"/>
      <c r="L139" s="322"/>
      <c r="M139" s="322"/>
      <c r="N139" s="322"/>
      <c r="O139" s="322"/>
      <c r="P139" s="322"/>
      <c r="Q139" s="322"/>
      <c r="R139" s="322"/>
      <c r="S139" s="322"/>
      <c r="T139" s="322"/>
      <c r="U139" s="322"/>
      <c r="V139" s="322"/>
      <c r="W139" s="322"/>
      <c r="X139" s="322"/>
      <c r="Y139" s="322"/>
      <c r="Z139" s="322"/>
      <c r="AA139" s="322"/>
      <c r="AB139" s="322"/>
      <c r="AC139" s="322"/>
      <c r="AD139" s="322"/>
      <c r="AE139" s="322"/>
      <c r="AF139" s="322"/>
      <c r="AG139" s="322"/>
      <c r="AH139" s="322"/>
      <c r="AI139" s="322"/>
      <c r="AJ139" s="322"/>
      <c r="AK139" s="322"/>
      <c r="AL139" s="322"/>
      <c r="AM139" s="322"/>
      <c r="AN139" s="322"/>
      <c r="AO139" s="322"/>
      <c r="AP139" s="322"/>
      <c r="AQ139" s="322"/>
      <c r="AR139" s="322"/>
      <c r="AS139" s="322"/>
      <c r="AT139" s="322"/>
      <c r="AU139" s="322"/>
      <c r="AV139" s="322"/>
      <c r="AW139" s="322"/>
      <c r="AX139" s="322"/>
      <c r="AY139" s="322"/>
      <c r="AZ139" s="322"/>
      <c r="BA139" s="322"/>
      <c r="BB139" s="322"/>
      <c r="BC139" s="322"/>
      <c r="BD139" s="322"/>
      <c r="BE139" s="322"/>
    </row>
    <row r="140" spans="5:57" ht="13.8">
      <c r="E140" s="322"/>
      <c r="F140" s="322"/>
      <c r="G140" s="322"/>
      <c r="H140" s="322"/>
      <c r="I140" s="322"/>
      <c r="J140" s="322"/>
      <c r="K140" s="322"/>
      <c r="L140" s="322"/>
      <c r="M140" s="322"/>
      <c r="N140" s="322"/>
      <c r="O140" s="322"/>
      <c r="P140" s="322"/>
      <c r="Q140" s="322"/>
      <c r="R140" s="322"/>
      <c r="S140" s="322"/>
      <c r="T140" s="322"/>
      <c r="U140" s="322"/>
      <c r="V140" s="322"/>
      <c r="W140" s="322"/>
      <c r="X140" s="322"/>
      <c r="Y140" s="322"/>
      <c r="Z140" s="322"/>
      <c r="AA140" s="322"/>
      <c r="AB140" s="322"/>
      <c r="AC140" s="322"/>
      <c r="AD140" s="322"/>
      <c r="AE140" s="322"/>
      <c r="AF140" s="322"/>
      <c r="AG140" s="322"/>
      <c r="AH140" s="322"/>
      <c r="AI140" s="322"/>
      <c r="AJ140" s="322"/>
      <c r="AK140" s="322"/>
      <c r="AL140" s="322"/>
      <c r="AM140" s="322"/>
      <c r="AN140" s="322"/>
      <c r="AO140" s="322"/>
      <c r="AP140" s="322"/>
      <c r="AQ140" s="322"/>
      <c r="AR140" s="322"/>
      <c r="AS140" s="322"/>
      <c r="AT140" s="322"/>
      <c r="AU140" s="322"/>
      <c r="AV140" s="322"/>
      <c r="AW140" s="322"/>
      <c r="AX140" s="322"/>
      <c r="AY140" s="322"/>
      <c r="AZ140" s="322"/>
      <c r="BA140" s="322"/>
      <c r="BB140" s="322"/>
      <c r="BC140" s="322"/>
      <c r="BD140" s="322"/>
      <c r="BE140" s="322"/>
    </row>
    <row r="141" spans="5:57" ht="13.8">
      <c r="E141" s="322"/>
      <c r="F141" s="322"/>
      <c r="G141" s="322"/>
      <c r="H141" s="322"/>
      <c r="I141" s="322"/>
      <c r="J141" s="322"/>
      <c r="K141" s="322"/>
      <c r="L141" s="322"/>
      <c r="M141" s="322"/>
      <c r="N141" s="322"/>
      <c r="O141" s="322"/>
      <c r="P141" s="322"/>
      <c r="Q141" s="322"/>
      <c r="R141" s="322"/>
      <c r="S141" s="322"/>
      <c r="T141" s="322"/>
      <c r="U141" s="322"/>
      <c r="V141" s="322"/>
      <c r="W141" s="322"/>
      <c r="X141" s="322"/>
      <c r="Y141" s="322"/>
      <c r="Z141" s="322"/>
      <c r="AA141" s="322"/>
      <c r="AB141" s="322"/>
      <c r="AC141" s="322"/>
      <c r="AD141" s="322"/>
      <c r="AE141" s="322"/>
      <c r="AF141" s="322"/>
      <c r="AG141" s="322"/>
      <c r="AH141" s="322"/>
      <c r="AI141" s="322"/>
      <c r="AJ141" s="322"/>
      <c r="AK141" s="322"/>
      <c r="AL141" s="322"/>
      <c r="AM141" s="322"/>
      <c r="AN141" s="322"/>
      <c r="AO141" s="322"/>
      <c r="AP141" s="322"/>
      <c r="AQ141" s="322"/>
      <c r="AR141" s="322"/>
      <c r="AS141" s="322"/>
      <c r="AT141" s="322"/>
      <c r="AU141" s="322"/>
      <c r="AV141" s="322"/>
      <c r="AW141" s="322"/>
      <c r="AX141" s="322"/>
      <c r="AY141" s="322"/>
      <c r="AZ141" s="322"/>
      <c r="BA141" s="322"/>
      <c r="BB141" s="322"/>
      <c r="BC141" s="322"/>
      <c r="BD141" s="322"/>
      <c r="BE141" s="322"/>
    </row>
    <row r="142" spans="5:57" ht="13.8">
      <c r="E142" s="322"/>
      <c r="F142" s="322"/>
      <c r="G142" s="322"/>
      <c r="H142" s="322"/>
      <c r="I142" s="322"/>
      <c r="J142" s="322"/>
      <c r="K142" s="322"/>
      <c r="L142" s="322"/>
      <c r="M142" s="322"/>
      <c r="N142" s="322"/>
      <c r="O142" s="322"/>
      <c r="P142" s="322"/>
      <c r="Q142" s="322"/>
      <c r="R142" s="322"/>
      <c r="S142" s="322"/>
      <c r="T142" s="322"/>
      <c r="U142" s="322"/>
      <c r="V142" s="322"/>
      <c r="W142" s="322"/>
      <c r="X142" s="322"/>
      <c r="Y142" s="322"/>
      <c r="Z142" s="322"/>
      <c r="AA142" s="322"/>
      <c r="AB142" s="322"/>
      <c r="AC142" s="322"/>
      <c r="AD142" s="322"/>
      <c r="AE142" s="322"/>
      <c r="AF142" s="322"/>
      <c r="AG142" s="322"/>
      <c r="AH142" s="322"/>
      <c r="AI142" s="322"/>
      <c r="AJ142" s="322"/>
      <c r="AK142" s="322"/>
      <c r="AL142" s="322"/>
      <c r="AM142" s="322"/>
      <c r="AN142" s="322"/>
      <c r="AO142" s="322"/>
      <c r="AP142" s="322"/>
      <c r="AQ142" s="322"/>
      <c r="AR142" s="322"/>
      <c r="AS142" s="322"/>
      <c r="AT142" s="322"/>
      <c r="AU142" s="322"/>
      <c r="AV142" s="322"/>
      <c r="AW142" s="322"/>
      <c r="AX142" s="322"/>
      <c r="AY142" s="322"/>
      <c r="AZ142" s="322"/>
      <c r="BA142" s="322"/>
      <c r="BB142" s="322"/>
      <c r="BC142" s="322"/>
      <c r="BD142" s="322"/>
      <c r="BE142" s="322"/>
    </row>
    <row r="143" spans="5:57" ht="13.8">
      <c r="E143" s="322"/>
      <c r="F143" s="322"/>
      <c r="G143" s="322"/>
      <c r="H143" s="322"/>
      <c r="I143" s="322"/>
      <c r="J143" s="322"/>
      <c r="K143" s="322"/>
      <c r="L143" s="322"/>
      <c r="M143" s="322"/>
      <c r="N143" s="322"/>
      <c r="O143" s="322"/>
      <c r="P143" s="322"/>
      <c r="Q143" s="322"/>
      <c r="R143" s="322"/>
      <c r="S143" s="322"/>
      <c r="T143" s="322"/>
      <c r="U143" s="322"/>
      <c r="V143" s="322"/>
      <c r="W143" s="322"/>
      <c r="X143" s="322"/>
      <c r="Y143" s="322"/>
      <c r="Z143" s="322"/>
      <c r="AA143" s="322"/>
      <c r="AB143" s="322"/>
      <c r="AC143" s="322"/>
      <c r="AD143" s="322"/>
      <c r="AE143" s="322"/>
      <c r="AF143" s="322"/>
      <c r="AG143" s="322"/>
      <c r="AH143" s="322"/>
      <c r="AI143" s="322"/>
      <c r="AJ143" s="322"/>
      <c r="AK143" s="322"/>
      <c r="AL143" s="322"/>
      <c r="AM143" s="322"/>
      <c r="AN143" s="322"/>
      <c r="AO143" s="322"/>
      <c r="AP143" s="322"/>
      <c r="AQ143" s="322"/>
      <c r="AR143" s="322"/>
      <c r="AS143" s="322"/>
      <c r="AT143" s="322"/>
      <c r="AU143" s="322"/>
      <c r="AV143" s="322"/>
      <c r="AW143" s="322"/>
      <c r="AX143" s="322"/>
      <c r="AY143" s="322"/>
      <c r="AZ143" s="322"/>
      <c r="BA143" s="322"/>
      <c r="BB143" s="322"/>
      <c r="BC143" s="322"/>
      <c r="BD143" s="322"/>
      <c r="BE143" s="322"/>
    </row>
    <row r="144" spans="5:57" ht="13.8">
      <c r="E144" s="322"/>
      <c r="F144" s="322"/>
      <c r="G144" s="322"/>
      <c r="H144" s="322"/>
      <c r="I144" s="322"/>
      <c r="J144" s="322"/>
      <c r="K144" s="322"/>
      <c r="L144" s="322"/>
      <c r="M144" s="322"/>
      <c r="N144" s="322"/>
      <c r="O144" s="322"/>
      <c r="P144" s="322"/>
      <c r="Q144" s="322"/>
      <c r="R144" s="322"/>
      <c r="S144" s="322"/>
      <c r="T144" s="322"/>
      <c r="U144" s="322"/>
      <c r="V144" s="322"/>
      <c r="W144" s="322"/>
      <c r="X144" s="322"/>
      <c r="Y144" s="322"/>
      <c r="Z144" s="322"/>
      <c r="AA144" s="322"/>
      <c r="AB144" s="322"/>
      <c r="AC144" s="322"/>
      <c r="AD144" s="322"/>
      <c r="AE144" s="322"/>
      <c r="AF144" s="322"/>
      <c r="AG144" s="322"/>
      <c r="AH144" s="322"/>
      <c r="AI144" s="322"/>
      <c r="AJ144" s="322"/>
      <c r="AK144" s="322"/>
      <c r="AL144" s="322"/>
      <c r="AM144" s="322"/>
      <c r="AN144" s="322"/>
      <c r="AO144" s="322"/>
      <c r="AP144" s="322"/>
      <c r="AQ144" s="322"/>
      <c r="AR144" s="322"/>
      <c r="AS144" s="322"/>
      <c r="AT144" s="322"/>
      <c r="AU144" s="322"/>
      <c r="AV144" s="322"/>
      <c r="AW144" s="322"/>
      <c r="AX144" s="322"/>
      <c r="AY144" s="322"/>
      <c r="AZ144" s="322"/>
      <c r="BA144" s="322"/>
      <c r="BB144" s="322"/>
      <c r="BC144" s="322"/>
      <c r="BD144" s="322"/>
      <c r="BE144" s="322"/>
    </row>
    <row r="145" spans="5:57" ht="13.8">
      <c r="E145" s="322"/>
      <c r="F145" s="322"/>
      <c r="G145" s="322"/>
      <c r="H145" s="322"/>
      <c r="I145" s="322"/>
      <c r="J145" s="322"/>
      <c r="K145" s="322"/>
      <c r="L145" s="322"/>
      <c r="M145" s="322"/>
      <c r="N145" s="322"/>
      <c r="O145" s="322"/>
      <c r="P145" s="322"/>
      <c r="Q145" s="322"/>
      <c r="R145" s="322"/>
      <c r="S145" s="322"/>
      <c r="T145" s="322"/>
      <c r="U145" s="322"/>
      <c r="V145" s="322"/>
      <c r="W145" s="322"/>
      <c r="X145" s="322"/>
      <c r="Y145" s="322"/>
      <c r="Z145" s="322"/>
      <c r="AA145" s="322"/>
      <c r="AB145" s="322"/>
      <c r="AC145" s="322"/>
      <c r="AD145" s="322"/>
      <c r="AE145" s="322"/>
      <c r="AF145" s="322"/>
      <c r="AG145" s="322"/>
      <c r="AH145" s="322"/>
      <c r="AI145" s="322"/>
      <c r="AJ145" s="322"/>
      <c r="AK145" s="322"/>
      <c r="AL145" s="322"/>
      <c r="AM145" s="322"/>
      <c r="AN145" s="322"/>
      <c r="AO145" s="322"/>
      <c r="AP145" s="322"/>
      <c r="AQ145" s="322"/>
      <c r="AR145" s="322"/>
      <c r="AS145" s="322"/>
      <c r="AT145" s="322"/>
      <c r="AU145" s="322"/>
      <c r="AV145" s="322"/>
      <c r="AW145" s="322"/>
      <c r="AX145" s="322"/>
      <c r="AY145" s="322"/>
      <c r="AZ145" s="322"/>
      <c r="BA145" s="322"/>
      <c r="BB145" s="322"/>
      <c r="BC145" s="322"/>
      <c r="BD145" s="322"/>
      <c r="BE145" s="322"/>
    </row>
    <row r="146" spans="5:57" ht="13.8">
      <c r="E146" s="322"/>
      <c r="F146" s="322"/>
      <c r="G146" s="322"/>
      <c r="H146" s="322"/>
      <c r="I146" s="322"/>
      <c r="J146" s="322"/>
      <c r="K146" s="322"/>
      <c r="L146" s="322"/>
      <c r="M146" s="322"/>
      <c r="N146" s="322"/>
      <c r="O146" s="322"/>
      <c r="P146" s="322"/>
      <c r="Q146" s="322"/>
      <c r="R146" s="322"/>
      <c r="S146" s="322"/>
      <c r="T146" s="322"/>
      <c r="U146" s="322"/>
      <c r="V146" s="322"/>
      <c r="W146" s="322"/>
      <c r="X146" s="322"/>
      <c r="Y146" s="322"/>
      <c r="Z146" s="322"/>
      <c r="AA146" s="322"/>
      <c r="AB146" s="322"/>
      <c r="AC146" s="322"/>
      <c r="AD146" s="322"/>
      <c r="AE146" s="322"/>
      <c r="AF146" s="322"/>
      <c r="AG146" s="322"/>
      <c r="AH146" s="322"/>
      <c r="AI146" s="322"/>
      <c r="AJ146" s="322"/>
      <c r="AK146" s="322"/>
      <c r="AL146" s="322"/>
      <c r="AM146" s="322"/>
      <c r="AN146" s="322"/>
      <c r="AO146" s="322"/>
      <c r="AP146" s="322"/>
      <c r="AQ146" s="322"/>
      <c r="AR146" s="322"/>
      <c r="AS146" s="322"/>
      <c r="AT146" s="322"/>
      <c r="AU146" s="322"/>
      <c r="AV146" s="322"/>
      <c r="AW146" s="322"/>
      <c r="AX146" s="322"/>
      <c r="AY146" s="322"/>
      <c r="AZ146" s="322"/>
      <c r="BA146" s="322"/>
      <c r="BB146" s="322"/>
      <c r="BC146" s="322"/>
      <c r="BD146" s="322"/>
      <c r="BE146" s="322"/>
    </row>
    <row r="147" spans="5:57" ht="13.8">
      <c r="E147" s="322"/>
      <c r="F147" s="322"/>
      <c r="G147" s="322"/>
      <c r="H147" s="322"/>
      <c r="I147" s="322"/>
      <c r="J147" s="322"/>
      <c r="K147" s="322"/>
      <c r="L147" s="322"/>
      <c r="M147" s="322"/>
      <c r="N147" s="322"/>
      <c r="O147" s="322"/>
      <c r="P147" s="322"/>
      <c r="Q147" s="322"/>
      <c r="R147" s="322"/>
      <c r="S147" s="322"/>
      <c r="T147" s="322"/>
      <c r="U147" s="322"/>
      <c r="V147" s="322"/>
      <c r="W147" s="322"/>
      <c r="X147" s="322"/>
      <c r="Y147" s="322"/>
      <c r="Z147" s="322"/>
      <c r="AA147" s="322"/>
      <c r="AB147" s="322"/>
      <c r="AC147" s="322"/>
      <c r="AD147" s="322"/>
      <c r="AE147" s="322"/>
      <c r="AF147" s="322"/>
      <c r="AG147" s="322"/>
      <c r="AH147" s="322"/>
      <c r="AI147" s="322"/>
      <c r="AJ147" s="322"/>
      <c r="AK147" s="322"/>
      <c r="AL147" s="322"/>
      <c r="AM147" s="322"/>
      <c r="AN147" s="322"/>
      <c r="AO147" s="322"/>
      <c r="AP147" s="322"/>
      <c r="AQ147" s="322"/>
      <c r="AR147" s="322"/>
      <c r="AS147" s="322"/>
      <c r="AT147" s="322"/>
      <c r="AU147" s="322"/>
      <c r="AV147" s="322"/>
      <c r="AW147" s="322"/>
      <c r="AX147" s="322"/>
      <c r="AY147" s="322"/>
      <c r="AZ147" s="322"/>
      <c r="BA147" s="322"/>
      <c r="BB147" s="322"/>
      <c r="BC147" s="322"/>
      <c r="BD147" s="322"/>
      <c r="BE147" s="322"/>
    </row>
    <row r="148" spans="5:57" ht="13.8">
      <c r="E148" s="322"/>
      <c r="F148" s="322"/>
      <c r="G148" s="322"/>
      <c r="H148" s="322"/>
      <c r="I148" s="322"/>
      <c r="J148" s="322"/>
      <c r="K148" s="322"/>
      <c r="L148" s="322"/>
      <c r="M148" s="322"/>
      <c r="N148" s="322"/>
      <c r="O148" s="322"/>
      <c r="P148" s="322"/>
      <c r="Q148" s="322"/>
      <c r="R148" s="322"/>
      <c r="S148" s="322"/>
      <c r="T148" s="322"/>
      <c r="U148" s="322"/>
      <c r="V148" s="322"/>
      <c r="W148" s="322"/>
      <c r="X148" s="322"/>
      <c r="Y148" s="322"/>
      <c r="Z148" s="322"/>
      <c r="AA148" s="322"/>
      <c r="AB148" s="322"/>
      <c r="AC148" s="322"/>
      <c r="AD148" s="322"/>
      <c r="AE148" s="322"/>
      <c r="AF148" s="322"/>
      <c r="AG148" s="322"/>
      <c r="AH148" s="322"/>
      <c r="AI148" s="322"/>
      <c r="AJ148" s="322"/>
      <c r="AK148" s="322"/>
      <c r="AL148" s="322"/>
      <c r="AM148" s="322"/>
      <c r="AN148" s="322"/>
      <c r="AO148" s="322"/>
      <c r="AP148" s="322"/>
      <c r="AQ148" s="322"/>
      <c r="AR148" s="322"/>
      <c r="AS148" s="322"/>
      <c r="AT148" s="322"/>
      <c r="AU148" s="322"/>
      <c r="AV148" s="322"/>
      <c r="AW148" s="322"/>
      <c r="AX148" s="322"/>
      <c r="AY148" s="322"/>
      <c r="AZ148" s="322"/>
      <c r="BA148" s="322"/>
      <c r="BB148" s="322"/>
      <c r="BC148" s="322"/>
      <c r="BD148" s="322"/>
      <c r="BE148" s="322"/>
    </row>
    <row r="149" spans="5:57" ht="13.8">
      <c r="E149" s="322"/>
      <c r="F149" s="322"/>
      <c r="G149" s="322"/>
      <c r="H149" s="322"/>
      <c r="I149" s="322"/>
      <c r="J149" s="322"/>
      <c r="K149" s="322"/>
      <c r="L149" s="322"/>
      <c r="M149" s="322"/>
      <c r="N149" s="322"/>
      <c r="O149" s="322"/>
      <c r="P149" s="322"/>
      <c r="Q149" s="322"/>
      <c r="R149" s="322"/>
      <c r="S149" s="322"/>
      <c r="T149" s="322"/>
      <c r="U149" s="322"/>
      <c r="V149" s="322"/>
      <c r="W149" s="322"/>
      <c r="X149" s="322"/>
      <c r="Y149" s="322"/>
      <c r="Z149" s="322"/>
      <c r="AA149" s="322"/>
      <c r="AB149" s="322"/>
      <c r="AC149" s="322"/>
      <c r="AD149" s="322"/>
      <c r="AE149" s="322"/>
      <c r="AF149" s="322"/>
      <c r="AG149" s="322"/>
      <c r="AH149" s="322"/>
      <c r="AI149" s="322"/>
      <c r="AJ149" s="322"/>
      <c r="AK149" s="322"/>
      <c r="AL149" s="322"/>
      <c r="AM149" s="322"/>
      <c r="AN149" s="322"/>
      <c r="AO149" s="322"/>
      <c r="AP149" s="322"/>
      <c r="AQ149" s="322"/>
      <c r="AR149" s="322"/>
      <c r="AS149" s="322"/>
      <c r="AT149" s="322"/>
      <c r="AU149" s="322"/>
      <c r="AV149" s="322"/>
      <c r="AW149" s="322"/>
      <c r="AX149" s="322"/>
      <c r="AY149" s="322"/>
      <c r="AZ149" s="322"/>
      <c r="BA149" s="322"/>
      <c r="BB149" s="322"/>
      <c r="BC149" s="322"/>
      <c r="BD149" s="322"/>
      <c r="BE149" s="322"/>
    </row>
    <row r="150" spans="5:57" ht="13.8">
      <c r="E150" s="322"/>
      <c r="F150" s="322"/>
      <c r="G150" s="322"/>
      <c r="H150" s="322"/>
      <c r="I150" s="322"/>
      <c r="J150" s="322"/>
      <c r="K150" s="322"/>
      <c r="L150" s="322"/>
      <c r="M150" s="322"/>
      <c r="N150" s="322"/>
      <c r="O150" s="322"/>
      <c r="P150" s="322"/>
      <c r="Q150" s="322"/>
      <c r="R150" s="322"/>
      <c r="S150" s="322"/>
      <c r="T150" s="322"/>
      <c r="U150" s="322"/>
      <c r="V150" s="322"/>
      <c r="W150" s="322"/>
      <c r="X150" s="322"/>
      <c r="Y150" s="322"/>
      <c r="Z150" s="322"/>
      <c r="AA150" s="322"/>
      <c r="AB150" s="322"/>
      <c r="AC150" s="322"/>
      <c r="AD150" s="322"/>
      <c r="AE150" s="322"/>
      <c r="AF150" s="322"/>
      <c r="AG150" s="322"/>
      <c r="AH150" s="322"/>
      <c r="AI150" s="322"/>
      <c r="AJ150" s="322"/>
      <c r="AK150" s="322"/>
      <c r="AL150" s="322"/>
      <c r="AM150" s="322"/>
      <c r="AN150" s="322"/>
      <c r="AO150" s="322"/>
      <c r="AP150" s="322"/>
      <c r="AQ150" s="322"/>
      <c r="AR150" s="322"/>
      <c r="AS150" s="322"/>
      <c r="AT150" s="322"/>
      <c r="AU150" s="322"/>
      <c r="AV150" s="322"/>
      <c r="AW150" s="322"/>
      <c r="AX150" s="322"/>
      <c r="AY150" s="322"/>
      <c r="AZ150" s="322"/>
      <c r="BA150" s="322"/>
      <c r="BB150" s="322"/>
      <c r="BC150" s="322"/>
      <c r="BD150" s="322"/>
      <c r="BE150" s="322"/>
    </row>
    <row r="151" spans="5:57" ht="13.8">
      <c r="E151" s="322"/>
      <c r="F151" s="322"/>
      <c r="G151" s="322"/>
      <c r="H151" s="322"/>
      <c r="I151" s="322"/>
      <c r="J151" s="322"/>
      <c r="K151" s="322"/>
      <c r="L151" s="322"/>
      <c r="M151" s="322"/>
      <c r="N151" s="322"/>
      <c r="O151" s="322"/>
      <c r="P151" s="322"/>
      <c r="Q151" s="322"/>
      <c r="R151" s="322"/>
      <c r="S151" s="322"/>
      <c r="T151" s="322"/>
      <c r="U151" s="322"/>
      <c r="V151" s="322"/>
      <c r="W151" s="322"/>
      <c r="X151" s="322"/>
      <c r="Y151" s="322"/>
      <c r="Z151" s="322"/>
      <c r="AA151" s="322"/>
      <c r="AB151" s="322"/>
      <c r="AC151" s="322"/>
      <c r="AD151" s="322"/>
      <c r="AE151" s="322"/>
      <c r="AF151" s="322"/>
      <c r="AG151" s="322"/>
      <c r="AH151" s="322"/>
      <c r="AI151" s="322"/>
      <c r="AJ151" s="322"/>
      <c r="AK151" s="322"/>
      <c r="AL151" s="322"/>
      <c r="AM151" s="322"/>
      <c r="AN151" s="322"/>
      <c r="AO151" s="322"/>
      <c r="AP151" s="322"/>
      <c r="AQ151" s="322"/>
      <c r="AR151" s="322"/>
      <c r="AS151" s="322"/>
      <c r="AT151" s="322"/>
      <c r="AU151" s="322"/>
      <c r="AV151" s="322"/>
      <c r="AW151" s="322"/>
      <c r="AX151" s="322"/>
      <c r="AY151" s="322"/>
      <c r="AZ151" s="322"/>
      <c r="BA151" s="322"/>
      <c r="BB151" s="322"/>
      <c r="BC151" s="322"/>
      <c r="BD151" s="322"/>
      <c r="BE151" s="322"/>
    </row>
    <row r="152" spans="5:57" ht="13.8">
      <c r="E152" s="322"/>
      <c r="F152" s="322"/>
      <c r="G152" s="322"/>
      <c r="H152" s="322"/>
      <c r="I152" s="322"/>
      <c r="J152" s="322"/>
      <c r="K152" s="322"/>
      <c r="L152" s="322"/>
      <c r="M152" s="322"/>
      <c r="N152" s="322"/>
      <c r="O152" s="322"/>
      <c r="P152" s="322"/>
      <c r="Q152" s="322"/>
      <c r="R152" s="322"/>
      <c r="S152" s="322"/>
      <c r="T152" s="322"/>
      <c r="U152" s="322"/>
      <c r="V152" s="322"/>
      <c r="W152" s="322"/>
      <c r="X152" s="322"/>
      <c r="Y152" s="322"/>
      <c r="Z152" s="322"/>
      <c r="AA152" s="322"/>
      <c r="AB152" s="322"/>
      <c r="AC152" s="322"/>
      <c r="AD152" s="322"/>
      <c r="AE152" s="322"/>
      <c r="AF152" s="322"/>
      <c r="AG152" s="322"/>
      <c r="AH152" s="322"/>
      <c r="AI152" s="322"/>
      <c r="AJ152" s="322"/>
      <c r="AK152" s="322"/>
      <c r="AL152" s="322"/>
      <c r="AM152" s="322"/>
      <c r="AN152" s="322"/>
      <c r="AO152" s="322"/>
      <c r="AP152" s="322"/>
      <c r="AQ152" s="322"/>
      <c r="AR152" s="322"/>
      <c r="AS152" s="322"/>
      <c r="AT152" s="322"/>
      <c r="AU152" s="322"/>
      <c r="AV152" s="322"/>
      <c r="AW152" s="322"/>
      <c r="AX152" s="322"/>
      <c r="AY152" s="322"/>
      <c r="AZ152" s="322"/>
      <c r="BA152" s="322"/>
      <c r="BB152" s="322"/>
      <c r="BC152" s="322"/>
      <c r="BD152" s="322"/>
      <c r="BE152" s="322"/>
    </row>
    <row r="153" spans="5:57" ht="13.8">
      <c r="E153" s="322"/>
      <c r="F153" s="322"/>
      <c r="G153" s="322"/>
      <c r="H153" s="322"/>
      <c r="I153" s="322"/>
      <c r="J153" s="322"/>
      <c r="K153" s="322"/>
      <c r="L153" s="322"/>
      <c r="M153" s="322"/>
      <c r="N153" s="322"/>
      <c r="O153" s="322"/>
      <c r="P153" s="322"/>
      <c r="Q153" s="322"/>
      <c r="R153" s="322"/>
      <c r="S153" s="322"/>
      <c r="T153" s="322"/>
      <c r="U153" s="322"/>
      <c r="V153" s="322"/>
      <c r="W153" s="322"/>
      <c r="X153" s="322"/>
      <c r="Y153" s="322"/>
      <c r="Z153" s="322"/>
      <c r="AA153" s="322"/>
      <c r="AB153" s="322"/>
      <c r="AC153" s="322"/>
      <c r="AD153" s="322"/>
      <c r="AE153" s="322"/>
      <c r="AF153" s="322"/>
      <c r="AG153" s="322"/>
      <c r="AH153" s="322"/>
      <c r="AI153" s="322"/>
      <c r="AJ153" s="322"/>
      <c r="AK153" s="322"/>
      <c r="AL153" s="322"/>
      <c r="AM153" s="322"/>
      <c r="AN153" s="322"/>
      <c r="AO153" s="322"/>
      <c r="AP153" s="322"/>
      <c r="AQ153" s="322"/>
      <c r="AR153" s="322"/>
      <c r="AS153" s="322"/>
      <c r="AT153" s="322"/>
      <c r="AU153" s="322"/>
      <c r="AV153" s="322"/>
      <c r="AW153" s="322"/>
      <c r="AX153" s="322"/>
      <c r="AY153" s="322"/>
      <c r="AZ153" s="322"/>
      <c r="BA153" s="322"/>
      <c r="BB153" s="322"/>
      <c r="BC153" s="322"/>
      <c r="BD153" s="322"/>
      <c r="BE153" s="322"/>
    </row>
    <row r="154" spans="5:57" ht="13.8">
      <c r="E154" s="322"/>
      <c r="F154" s="322"/>
      <c r="G154" s="322"/>
      <c r="H154" s="322"/>
      <c r="I154" s="322"/>
      <c r="J154" s="322"/>
      <c r="K154" s="322"/>
      <c r="L154" s="322"/>
      <c r="M154" s="322"/>
      <c r="N154" s="322"/>
      <c r="O154" s="322"/>
      <c r="P154" s="322"/>
      <c r="Q154" s="322"/>
      <c r="R154" s="322"/>
      <c r="S154" s="322"/>
      <c r="T154" s="322"/>
      <c r="U154" s="322"/>
      <c r="V154" s="322"/>
      <c r="W154" s="322"/>
      <c r="X154" s="322"/>
      <c r="Y154" s="322"/>
      <c r="Z154" s="322"/>
      <c r="AA154" s="322"/>
      <c r="AB154" s="322"/>
      <c r="AC154" s="322"/>
      <c r="AD154" s="322"/>
      <c r="AE154" s="322"/>
      <c r="AF154" s="322"/>
      <c r="AG154" s="322"/>
      <c r="AH154" s="322"/>
      <c r="AI154" s="322"/>
      <c r="AJ154" s="322"/>
      <c r="AK154" s="322"/>
      <c r="AL154" s="322"/>
      <c r="AM154" s="322"/>
      <c r="AN154" s="322"/>
      <c r="AO154" s="322"/>
      <c r="AP154" s="322"/>
      <c r="AQ154" s="322"/>
      <c r="AR154" s="322"/>
      <c r="AS154" s="322"/>
      <c r="AT154" s="322"/>
      <c r="AU154" s="322"/>
      <c r="AV154" s="322"/>
      <c r="AW154" s="322"/>
      <c r="AX154" s="322"/>
      <c r="AY154" s="322"/>
      <c r="AZ154" s="322"/>
      <c r="BA154" s="322"/>
      <c r="BB154" s="322"/>
      <c r="BC154" s="322"/>
      <c r="BD154" s="322"/>
      <c r="BE154" s="322"/>
    </row>
    <row r="155" spans="5:57" ht="13.8">
      <c r="E155" s="322"/>
      <c r="F155" s="322"/>
      <c r="G155" s="322"/>
      <c r="H155" s="322"/>
      <c r="I155" s="322"/>
      <c r="J155" s="322"/>
      <c r="K155" s="322"/>
      <c r="L155" s="322"/>
      <c r="M155" s="322"/>
      <c r="N155" s="322"/>
      <c r="O155" s="322"/>
      <c r="P155" s="322"/>
      <c r="Q155" s="322"/>
      <c r="R155" s="322"/>
      <c r="S155" s="322"/>
      <c r="T155" s="322"/>
      <c r="U155" s="322"/>
      <c r="V155" s="322"/>
      <c r="W155" s="322"/>
      <c r="X155" s="322"/>
      <c r="Y155" s="322"/>
      <c r="Z155" s="322"/>
      <c r="AA155" s="322"/>
      <c r="AB155" s="322"/>
      <c r="AC155" s="322"/>
      <c r="AD155" s="322"/>
      <c r="AE155" s="322"/>
      <c r="AF155" s="322"/>
      <c r="AG155" s="322"/>
      <c r="AH155" s="322"/>
      <c r="AI155" s="322"/>
      <c r="AJ155" s="322"/>
      <c r="AK155" s="322"/>
      <c r="AL155" s="322"/>
      <c r="AM155" s="322"/>
      <c r="AN155" s="322"/>
      <c r="AO155" s="322"/>
      <c r="AP155" s="322"/>
      <c r="AQ155" s="322"/>
      <c r="AR155" s="322"/>
      <c r="AS155" s="322"/>
      <c r="AT155" s="322"/>
      <c r="AU155" s="322"/>
      <c r="AV155" s="322"/>
      <c r="AW155" s="322"/>
      <c r="AX155" s="322"/>
      <c r="AY155" s="322"/>
      <c r="AZ155" s="322"/>
      <c r="BA155" s="322"/>
      <c r="BB155" s="322"/>
      <c r="BC155" s="322"/>
      <c r="BD155" s="322"/>
      <c r="BE155" s="322"/>
    </row>
    <row r="156" spans="5:57" ht="13.8">
      <c r="E156" s="322"/>
      <c r="F156" s="322"/>
      <c r="G156" s="322"/>
      <c r="H156" s="322"/>
      <c r="I156" s="322"/>
      <c r="J156" s="322"/>
      <c r="K156" s="322"/>
      <c r="L156" s="322"/>
      <c r="M156" s="322"/>
      <c r="N156" s="322"/>
      <c r="O156" s="322"/>
      <c r="P156" s="322"/>
      <c r="Q156" s="322"/>
      <c r="R156" s="322"/>
      <c r="S156" s="322"/>
      <c r="T156" s="322"/>
      <c r="U156" s="322"/>
      <c r="V156" s="322"/>
      <c r="W156" s="322"/>
      <c r="X156" s="322"/>
      <c r="Y156" s="322"/>
      <c r="Z156" s="322"/>
      <c r="AA156" s="322"/>
      <c r="AB156" s="322"/>
      <c r="AC156" s="322"/>
      <c r="AD156" s="322"/>
      <c r="AE156" s="322"/>
      <c r="AF156" s="322"/>
      <c r="AG156" s="322"/>
      <c r="AH156" s="322"/>
      <c r="AI156" s="322"/>
      <c r="AJ156" s="322"/>
      <c r="AK156" s="322"/>
      <c r="AL156" s="322"/>
      <c r="AM156" s="322"/>
      <c r="AN156" s="322"/>
      <c r="AO156" s="322"/>
      <c r="AP156" s="322"/>
      <c r="AQ156" s="322"/>
      <c r="AR156" s="322"/>
      <c r="AS156" s="322"/>
      <c r="AT156" s="322"/>
      <c r="AU156" s="322"/>
      <c r="AV156" s="322"/>
      <c r="AW156" s="322"/>
      <c r="AX156" s="322"/>
      <c r="AY156" s="322"/>
      <c r="AZ156" s="322"/>
      <c r="BA156" s="322"/>
      <c r="BB156" s="322"/>
      <c r="BC156" s="322"/>
      <c r="BD156" s="322"/>
      <c r="BE156" s="322"/>
    </row>
    <row r="157" spans="5:57" ht="13.8">
      <c r="E157" s="322"/>
      <c r="F157" s="322"/>
      <c r="G157" s="322"/>
      <c r="H157" s="322"/>
      <c r="I157" s="322"/>
      <c r="J157" s="322"/>
      <c r="K157" s="322"/>
      <c r="L157" s="322"/>
      <c r="M157" s="322"/>
      <c r="N157" s="322"/>
      <c r="O157" s="322"/>
      <c r="P157" s="322"/>
      <c r="Q157" s="322"/>
      <c r="R157" s="322"/>
      <c r="S157" s="322"/>
      <c r="T157" s="322"/>
      <c r="U157" s="322"/>
      <c r="V157" s="322"/>
      <c r="W157" s="322"/>
      <c r="X157" s="322"/>
      <c r="Y157" s="322"/>
      <c r="Z157" s="322"/>
      <c r="AA157" s="322"/>
      <c r="AB157" s="322"/>
      <c r="AC157" s="322"/>
      <c r="AD157" s="322"/>
      <c r="AE157" s="322"/>
      <c r="AF157" s="322"/>
      <c r="AG157" s="322"/>
      <c r="AH157" s="322"/>
      <c r="AI157" s="322"/>
      <c r="AJ157" s="322"/>
      <c r="AK157" s="322"/>
      <c r="AL157" s="322"/>
      <c r="AM157" s="322"/>
      <c r="AN157" s="322"/>
      <c r="AO157" s="322"/>
      <c r="AP157" s="322"/>
      <c r="AQ157" s="322"/>
      <c r="AR157" s="322"/>
      <c r="AS157" s="322"/>
      <c r="AT157" s="322"/>
      <c r="AU157" s="322"/>
      <c r="AV157" s="322"/>
      <c r="AW157" s="322"/>
      <c r="AX157" s="322"/>
      <c r="AY157" s="322"/>
      <c r="AZ157" s="322"/>
      <c r="BA157" s="322"/>
      <c r="BB157" s="322"/>
      <c r="BC157" s="322"/>
      <c r="BD157" s="322"/>
      <c r="BE157" s="322"/>
    </row>
    <row r="158" spans="5:57" ht="13.8">
      <c r="E158" s="322"/>
      <c r="F158" s="322"/>
      <c r="G158" s="322"/>
      <c r="H158" s="322"/>
      <c r="I158" s="322"/>
      <c r="J158" s="322"/>
      <c r="K158" s="322"/>
      <c r="L158" s="322"/>
      <c r="M158" s="322"/>
      <c r="N158" s="322"/>
      <c r="O158" s="322"/>
      <c r="P158" s="322"/>
      <c r="Q158" s="322"/>
      <c r="R158" s="322"/>
      <c r="S158" s="322"/>
      <c r="T158" s="322"/>
      <c r="U158" s="322"/>
      <c r="V158" s="322"/>
      <c r="W158" s="322"/>
      <c r="X158" s="322"/>
      <c r="Y158" s="322"/>
      <c r="Z158" s="322"/>
      <c r="AA158" s="322"/>
      <c r="AB158" s="322"/>
      <c r="AC158" s="322"/>
      <c r="AD158" s="322"/>
      <c r="AE158" s="322"/>
      <c r="AF158" s="322"/>
      <c r="AG158" s="322"/>
      <c r="AH158" s="322"/>
      <c r="AI158" s="322"/>
      <c r="AJ158" s="322"/>
      <c r="AK158" s="322"/>
      <c r="AL158" s="322"/>
      <c r="AM158" s="322"/>
      <c r="AN158" s="322"/>
      <c r="AO158" s="322"/>
      <c r="AP158" s="322"/>
      <c r="AQ158" s="322"/>
      <c r="AR158" s="322"/>
      <c r="AS158" s="322"/>
      <c r="AT158" s="322"/>
      <c r="AU158" s="322"/>
      <c r="AV158" s="322"/>
      <c r="AW158" s="322"/>
      <c r="AX158" s="322"/>
      <c r="AY158" s="322"/>
      <c r="AZ158" s="322"/>
      <c r="BA158" s="322"/>
      <c r="BB158" s="322"/>
      <c r="BC158" s="322"/>
      <c r="BD158" s="322"/>
      <c r="BE158" s="322"/>
    </row>
    <row r="159" spans="5:57" ht="13.8">
      <c r="E159" s="322"/>
      <c r="F159" s="322"/>
      <c r="G159" s="322"/>
      <c r="H159" s="322"/>
      <c r="I159" s="322"/>
      <c r="J159" s="322"/>
      <c r="K159" s="322"/>
      <c r="L159" s="322"/>
      <c r="M159" s="322"/>
      <c r="N159" s="322"/>
      <c r="O159" s="322"/>
      <c r="P159" s="322"/>
      <c r="Q159" s="322"/>
      <c r="R159" s="322"/>
      <c r="S159" s="322"/>
      <c r="T159" s="322"/>
      <c r="U159" s="322"/>
      <c r="V159" s="322"/>
      <c r="W159" s="322"/>
      <c r="X159" s="322"/>
      <c r="Y159" s="322"/>
      <c r="Z159" s="322"/>
      <c r="AA159" s="322"/>
      <c r="AB159" s="322"/>
      <c r="AC159" s="322"/>
      <c r="AD159" s="322"/>
      <c r="AE159" s="322"/>
      <c r="AF159" s="322"/>
      <c r="AG159" s="322"/>
      <c r="AH159" s="322"/>
      <c r="AI159" s="322"/>
      <c r="AJ159" s="322"/>
      <c r="AK159" s="322"/>
      <c r="AL159" s="322"/>
      <c r="AM159" s="322"/>
      <c r="AN159" s="322"/>
      <c r="AO159" s="322"/>
      <c r="AP159" s="322"/>
      <c r="AQ159" s="322"/>
      <c r="AR159" s="322"/>
      <c r="AS159" s="322"/>
      <c r="AT159" s="322"/>
      <c r="AU159" s="322"/>
      <c r="AV159" s="322"/>
      <c r="AW159" s="322"/>
      <c r="AX159" s="322"/>
      <c r="AY159" s="322"/>
      <c r="AZ159" s="322"/>
      <c r="BA159" s="322"/>
      <c r="BB159" s="322"/>
      <c r="BC159" s="322"/>
      <c r="BD159" s="322"/>
      <c r="BE159" s="322"/>
    </row>
    <row r="160" spans="5:57" ht="13.8">
      <c r="E160" s="322"/>
      <c r="F160" s="322"/>
      <c r="G160" s="322"/>
      <c r="H160" s="322"/>
      <c r="I160" s="322"/>
      <c r="J160" s="322"/>
      <c r="K160" s="322"/>
      <c r="L160" s="322"/>
      <c r="M160" s="322"/>
      <c r="N160" s="322"/>
      <c r="O160" s="322"/>
      <c r="P160" s="322"/>
      <c r="Q160" s="322"/>
      <c r="R160" s="322"/>
      <c r="S160" s="322"/>
      <c r="T160" s="322"/>
      <c r="U160" s="322"/>
      <c r="V160" s="322"/>
      <c r="W160" s="322"/>
      <c r="X160" s="322"/>
      <c r="Y160" s="322"/>
      <c r="Z160" s="322"/>
      <c r="AA160" s="322"/>
      <c r="AB160" s="322"/>
      <c r="AC160" s="322"/>
      <c r="AD160" s="322"/>
      <c r="AE160" s="322"/>
      <c r="AF160" s="322"/>
      <c r="AG160" s="322"/>
      <c r="AH160" s="322"/>
      <c r="AI160" s="322"/>
      <c r="AJ160" s="322"/>
      <c r="AK160" s="322"/>
      <c r="AL160" s="322"/>
      <c r="AM160" s="322"/>
      <c r="AN160" s="322"/>
      <c r="AO160" s="322"/>
      <c r="AP160" s="322"/>
      <c r="AQ160" s="322"/>
      <c r="AR160" s="322"/>
      <c r="AS160" s="322"/>
      <c r="AT160" s="322"/>
      <c r="AU160" s="322"/>
      <c r="AV160" s="322"/>
      <c r="AW160" s="322"/>
      <c r="AX160" s="322"/>
      <c r="AY160" s="322"/>
      <c r="AZ160" s="322"/>
      <c r="BA160" s="322"/>
      <c r="BB160" s="322"/>
      <c r="BC160" s="322"/>
      <c r="BD160" s="322"/>
      <c r="BE160" s="322"/>
    </row>
    <row r="161" spans="5:57" ht="13.8">
      <c r="E161" s="322"/>
      <c r="F161" s="322"/>
      <c r="G161" s="322"/>
      <c r="H161" s="322"/>
      <c r="I161" s="322"/>
      <c r="J161" s="322"/>
      <c r="K161" s="322"/>
      <c r="L161" s="322"/>
      <c r="M161" s="322"/>
      <c r="N161" s="322"/>
      <c r="O161" s="322"/>
      <c r="P161" s="322"/>
      <c r="Q161" s="322"/>
      <c r="R161" s="322"/>
      <c r="S161" s="322"/>
      <c r="T161" s="322"/>
      <c r="U161" s="322"/>
      <c r="V161" s="322"/>
      <c r="W161" s="322"/>
      <c r="X161" s="322"/>
      <c r="Y161" s="322"/>
      <c r="Z161" s="322"/>
      <c r="AA161" s="322"/>
      <c r="AB161" s="322"/>
      <c r="AC161" s="322"/>
      <c r="AD161" s="322"/>
      <c r="AE161" s="322"/>
      <c r="AF161" s="322"/>
      <c r="AG161" s="322"/>
      <c r="AH161" s="322"/>
      <c r="AI161" s="322"/>
      <c r="AJ161" s="322"/>
      <c r="AK161" s="322"/>
      <c r="AL161" s="322"/>
      <c r="AM161" s="322"/>
      <c r="AN161" s="322"/>
      <c r="AO161" s="322"/>
      <c r="AP161" s="322"/>
      <c r="AQ161" s="322"/>
      <c r="AR161" s="322"/>
      <c r="AS161" s="322"/>
      <c r="AT161" s="322"/>
      <c r="AU161" s="322"/>
      <c r="AV161" s="322"/>
      <c r="AW161" s="322"/>
      <c r="AX161" s="322"/>
      <c r="AY161" s="322"/>
      <c r="AZ161" s="322"/>
      <c r="BA161" s="322"/>
      <c r="BB161" s="322"/>
      <c r="BC161" s="322"/>
      <c r="BD161" s="322"/>
      <c r="BE161" s="322"/>
    </row>
    <row r="162" spans="5:57" ht="13.8">
      <c r="E162" s="322"/>
      <c r="F162" s="322"/>
      <c r="G162" s="322"/>
      <c r="H162" s="322"/>
      <c r="I162" s="322"/>
      <c r="J162" s="322"/>
      <c r="K162" s="322"/>
      <c r="L162" s="322"/>
      <c r="M162" s="322"/>
      <c r="N162" s="322"/>
      <c r="O162" s="322"/>
      <c r="P162" s="322"/>
      <c r="Q162" s="322"/>
      <c r="R162" s="322"/>
      <c r="S162" s="322"/>
      <c r="T162" s="322"/>
      <c r="U162" s="322"/>
      <c r="V162" s="322"/>
      <c r="W162" s="322"/>
      <c r="X162" s="322"/>
      <c r="Y162" s="322"/>
      <c r="Z162" s="322"/>
      <c r="AA162" s="322"/>
      <c r="AB162" s="322"/>
      <c r="AC162" s="322"/>
      <c r="AD162" s="322"/>
      <c r="AE162" s="322"/>
      <c r="AF162" s="322"/>
      <c r="AG162" s="322"/>
      <c r="AH162" s="322"/>
      <c r="AI162" s="322"/>
      <c r="AJ162" s="322"/>
      <c r="AK162" s="322"/>
      <c r="AL162" s="322"/>
      <c r="AM162" s="322"/>
      <c r="AN162" s="322"/>
      <c r="AO162" s="322"/>
      <c r="AP162" s="322"/>
      <c r="AQ162" s="322"/>
      <c r="AR162" s="322"/>
      <c r="AS162" s="322"/>
      <c r="AT162" s="322"/>
      <c r="AU162" s="322"/>
      <c r="AV162" s="322"/>
      <c r="AW162" s="322"/>
      <c r="AX162" s="322"/>
      <c r="AY162" s="322"/>
      <c r="AZ162" s="322"/>
      <c r="BA162" s="322"/>
      <c r="BB162" s="322"/>
      <c r="BC162" s="322"/>
      <c r="BD162" s="322"/>
      <c r="BE162" s="322"/>
    </row>
    <row r="163" spans="5:57" ht="13.8">
      <c r="E163" s="322"/>
      <c r="F163" s="322"/>
      <c r="G163" s="322"/>
      <c r="H163" s="322"/>
      <c r="I163" s="322"/>
      <c r="J163" s="322"/>
      <c r="K163" s="322"/>
      <c r="L163" s="322"/>
      <c r="M163" s="322"/>
      <c r="N163" s="322"/>
      <c r="O163" s="322"/>
      <c r="P163" s="322"/>
      <c r="Q163" s="322"/>
      <c r="R163" s="322"/>
      <c r="S163" s="322"/>
      <c r="T163" s="322"/>
      <c r="U163" s="322"/>
      <c r="V163" s="322"/>
      <c r="W163" s="322"/>
      <c r="X163" s="322"/>
      <c r="Y163" s="322"/>
      <c r="Z163" s="322"/>
      <c r="AA163" s="322"/>
      <c r="AB163" s="322"/>
      <c r="AC163" s="322"/>
      <c r="AD163" s="322"/>
      <c r="AE163" s="322"/>
      <c r="AF163" s="322"/>
      <c r="AG163" s="322"/>
      <c r="AH163" s="322"/>
      <c r="AI163" s="322"/>
      <c r="AJ163" s="322"/>
      <c r="AK163" s="322"/>
      <c r="AL163" s="322"/>
      <c r="AM163" s="322"/>
      <c r="AN163" s="322"/>
      <c r="AO163" s="322"/>
      <c r="AP163" s="322"/>
      <c r="AQ163" s="322"/>
      <c r="AR163" s="322"/>
      <c r="AS163" s="322"/>
      <c r="AT163" s="322"/>
      <c r="AU163" s="322"/>
      <c r="AV163" s="322"/>
      <c r="AW163" s="322"/>
      <c r="AX163" s="322"/>
      <c r="AY163" s="322"/>
      <c r="AZ163" s="322"/>
      <c r="BA163" s="322"/>
      <c r="BB163" s="322"/>
      <c r="BC163" s="322"/>
      <c r="BD163" s="322"/>
      <c r="BE163" s="322"/>
    </row>
    <row r="164" spans="5:57" ht="13.8">
      <c r="E164" s="322"/>
      <c r="F164" s="322"/>
      <c r="G164" s="322"/>
      <c r="H164" s="322"/>
      <c r="I164" s="322"/>
      <c r="J164" s="322"/>
      <c r="K164" s="322"/>
      <c r="L164" s="322"/>
      <c r="M164" s="322"/>
      <c r="N164" s="322"/>
      <c r="O164" s="322"/>
      <c r="P164" s="322"/>
      <c r="Q164" s="322"/>
      <c r="R164" s="322"/>
      <c r="S164" s="322"/>
      <c r="T164" s="322"/>
      <c r="U164" s="322"/>
      <c r="V164" s="322"/>
      <c r="W164" s="322"/>
      <c r="X164" s="322"/>
      <c r="Y164" s="322"/>
      <c r="Z164" s="322"/>
      <c r="AA164" s="322"/>
      <c r="AB164" s="322"/>
      <c r="AC164" s="322"/>
      <c r="AD164" s="322"/>
      <c r="AE164" s="322"/>
      <c r="AF164" s="322"/>
      <c r="AG164" s="322"/>
      <c r="AH164" s="322"/>
      <c r="AI164" s="322"/>
      <c r="AJ164" s="322"/>
      <c r="AK164" s="322"/>
      <c r="AL164" s="322"/>
      <c r="AM164" s="322"/>
      <c r="AN164" s="322"/>
      <c r="AO164" s="322"/>
      <c r="AP164" s="322"/>
      <c r="AQ164" s="322"/>
      <c r="AR164" s="322"/>
      <c r="AS164" s="322"/>
      <c r="AT164" s="322"/>
      <c r="AU164" s="322"/>
      <c r="AV164" s="322"/>
      <c r="AW164" s="322"/>
      <c r="AX164" s="322"/>
      <c r="AY164" s="322"/>
      <c r="AZ164" s="322"/>
      <c r="BA164" s="322"/>
      <c r="BB164" s="322"/>
      <c r="BC164" s="322"/>
      <c r="BD164" s="322"/>
      <c r="BE164" s="322"/>
    </row>
    <row r="165" spans="5:57" ht="13.8">
      <c r="E165" s="322"/>
      <c r="F165" s="322"/>
      <c r="G165" s="322"/>
      <c r="H165" s="322"/>
      <c r="I165" s="322"/>
      <c r="J165" s="322"/>
      <c r="K165" s="322"/>
      <c r="L165" s="322"/>
      <c r="M165" s="322"/>
      <c r="N165" s="322"/>
      <c r="O165" s="322"/>
      <c r="P165" s="322"/>
      <c r="Q165" s="322"/>
      <c r="R165" s="322"/>
      <c r="S165" s="322"/>
      <c r="T165" s="322"/>
      <c r="U165" s="322"/>
      <c r="V165" s="322"/>
      <c r="W165" s="322"/>
      <c r="X165" s="322"/>
      <c r="Y165" s="322"/>
      <c r="Z165" s="322"/>
      <c r="AA165" s="322"/>
      <c r="AB165" s="322"/>
      <c r="AC165" s="322"/>
      <c r="AD165" s="322"/>
      <c r="AE165" s="322"/>
      <c r="AF165" s="322"/>
      <c r="AG165" s="322"/>
      <c r="AH165" s="322"/>
      <c r="AI165" s="322"/>
      <c r="AJ165" s="322"/>
      <c r="AK165" s="322"/>
      <c r="AL165" s="322"/>
      <c r="AM165" s="322"/>
      <c r="AN165" s="322"/>
      <c r="AO165" s="322"/>
      <c r="AP165" s="322"/>
      <c r="AQ165" s="322"/>
      <c r="AR165" s="322"/>
      <c r="AS165" s="322"/>
      <c r="AT165" s="322"/>
      <c r="AU165" s="322"/>
      <c r="AV165" s="322"/>
      <c r="AW165" s="322"/>
      <c r="AX165" s="322"/>
      <c r="AY165" s="322"/>
      <c r="AZ165" s="322"/>
      <c r="BA165" s="322"/>
      <c r="BB165" s="322"/>
      <c r="BC165" s="322"/>
      <c r="BD165" s="322"/>
      <c r="BE165" s="322"/>
    </row>
    <row r="166" spans="5:57" ht="13.8">
      <c r="E166" s="322"/>
      <c r="F166" s="322"/>
      <c r="G166" s="322"/>
      <c r="H166" s="322"/>
      <c r="I166" s="322"/>
      <c r="J166" s="322"/>
      <c r="K166" s="322"/>
      <c r="L166" s="322"/>
      <c r="M166" s="322"/>
      <c r="N166" s="322"/>
      <c r="O166" s="322"/>
      <c r="P166" s="322"/>
      <c r="Q166" s="322"/>
      <c r="R166" s="322"/>
      <c r="S166" s="322"/>
      <c r="T166" s="322"/>
      <c r="U166" s="322"/>
      <c r="V166" s="322"/>
      <c r="W166" s="322"/>
      <c r="X166" s="322"/>
      <c r="Y166" s="322"/>
      <c r="Z166" s="322"/>
      <c r="AA166" s="322"/>
      <c r="AB166" s="322"/>
      <c r="AC166" s="322"/>
      <c r="AD166" s="322"/>
      <c r="AE166" s="322"/>
      <c r="AF166" s="322"/>
      <c r="AG166" s="322"/>
      <c r="AH166" s="322"/>
      <c r="AI166" s="322"/>
      <c r="AJ166" s="322"/>
      <c r="AK166" s="322"/>
      <c r="AL166" s="322"/>
      <c r="AM166" s="322"/>
      <c r="AN166" s="322"/>
      <c r="AO166" s="322"/>
      <c r="AP166" s="322"/>
      <c r="AQ166" s="322"/>
      <c r="AR166" s="322"/>
      <c r="AS166" s="322"/>
      <c r="AT166" s="322"/>
      <c r="AU166" s="322"/>
      <c r="AV166" s="322"/>
      <c r="AW166" s="322"/>
      <c r="AX166" s="322"/>
      <c r="AY166" s="322"/>
      <c r="AZ166" s="322"/>
      <c r="BA166" s="322"/>
      <c r="BB166" s="322"/>
      <c r="BC166" s="322"/>
      <c r="BD166" s="322"/>
      <c r="BE166" s="322"/>
    </row>
    <row r="167" spans="5:57" ht="13.8">
      <c r="E167" s="322"/>
      <c r="F167" s="322"/>
      <c r="G167" s="322"/>
      <c r="H167" s="322"/>
      <c r="I167" s="322"/>
      <c r="J167" s="322"/>
      <c r="K167" s="322"/>
      <c r="L167" s="322"/>
      <c r="M167" s="322"/>
      <c r="N167" s="322"/>
      <c r="O167" s="322"/>
      <c r="P167" s="322"/>
      <c r="Q167" s="322"/>
      <c r="R167" s="322"/>
      <c r="S167" s="322"/>
      <c r="T167" s="322"/>
      <c r="U167" s="322"/>
      <c r="V167" s="322"/>
      <c r="W167" s="322"/>
      <c r="X167" s="322"/>
      <c r="Y167" s="322"/>
      <c r="Z167" s="322"/>
      <c r="AA167" s="322"/>
      <c r="AB167" s="322"/>
      <c r="AC167" s="322"/>
      <c r="AD167" s="322"/>
      <c r="AE167" s="322"/>
      <c r="AF167" s="322"/>
      <c r="AG167" s="322"/>
      <c r="AH167" s="322"/>
      <c r="AI167" s="322"/>
      <c r="AJ167" s="322"/>
      <c r="AK167" s="322"/>
      <c r="AL167" s="322"/>
      <c r="AM167" s="322"/>
      <c r="AN167" s="322"/>
      <c r="AO167" s="322"/>
      <c r="AP167" s="322"/>
      <c r="AQ167" s="322"/>
      <c r="AR167" s="322"/>
      <c r="AS167" s="322"/>
      <c r="AT167" s="322"/>
      <c r="AU167" s="322"/>
      <c r="AV167" s="322"/>
      <c r="AW167" s="322"/>
      <c r="AX167" s="322"/>
      <c r="AY167" s="322"/>
      <c r="AZ167" s="322"/>
      <c r="BA167" s="322"/>
      <c r="BB167" s="322"/>
      <c r="BC167" s="322"/>
      <c r="BD167" s="322"/>
      <c r="BE167" s="322"/>
    </row>
    <row r="168" spans="5:57" ht="13.8">
      <c r="E168" s="322"/>
      <c r="F168" s="322"/>
      <c r="G168" s="322"/>
      <c r="H168" s="322"/>
      <c r="I168" s="322"/>
      <c r="J168" s="322"/>
      <c r="K168" s="322"/>
      <c r="L168" s="322"/>
      <c r="M168" s="322"/>
      <c r="N168" s="322"/>
      <c r="O168" s="322"/>
      <c r="P168" s="322"/>
      <c r="Q168" s="322"/>
      <c r="R168" s="322"/>
      <c r="S168" s="322"/>
      <c r="T168" s="322"/>
      <c r="U168" s="322"/>
      <c r="V168" s="322"/>
      <c r="W168" s="322"/>
      <c r="X168" s="322"/>
      <c r="Y168" s="322"/>
      <c r="Z168" s="322"/>
      <c r="AA168" s="322"/>
      <c r="AB168" s="322"/>
      <c r="AC168" s="322"/>
      <c r="AD168" s="322"/>
      <c r="AE168" s="322"/>
      <c r="AF168" s="322"/>
      <c r="AG168" s="322"/>
      <c r="AH168" s="322"/>
      <c r="AI168" s="322"/>
      <c r="AJ168" s="322"/>
      <c r="AK168" s="322"/>
      <c r="AL168" s="322"/>
      <c r="AM168" s="322"/>
      <c r="AN168" s="322"/>
      <c r="AO168" s="322"/>
      <c r="AP168" s="322"/>
      <c r="AQ168" s="322"/>
      <c r="AR168" s="322"/>
      <c r="AS168" s="322"/>
      <c r="AT168" s="322"/>
      <c r="AU168" s="322"/>
      <c r="AV168" s="322"/>
      <c r="AW168" s="322"/>
      <c r="AX168" s="322"/>
      <c r="AY168" s="322"/>
      <c r="AZ168" s="322"/>
      <c r="BA168" s="322"/>
      <c r="BB168" s="322"/>
      <c r="BC168" s="322"/>
      <c r="BD168" s="322"/>
      <c r="BE168" s="322"/>
    </row>
    <row r="169" spans="5:57" ht="13.8">
      <c r="E169" s="322"/>
      <c r="F169" s="322"/>
      <c r="G169" s="322"/>
      <c r="H169" s="322"/>
      <c r="I169" s="322"/>
      <c r="J169" s="322"/>
      <c r="K169" s="322"/>
      <c r="L169" s="322"/>
      <c r="M169" s="322"/>
      <c r="N169" s="322"/>
      <c r="O169" s="322"/>
      <c r="P169" s="322"/>
      <c r="Q169" s="322"/>
      <c r="R169" s="322"/>
      <c r="S169" s="322"/>
      <c r="T169" s="322"/>
      <c r="U169" s="322"/>
      <c r="V169" s="322"/>
      <c r="W169" s="322"/>
      <c r="X169" s="322"/>
      <c r="Y169" s="322"/>
      <c r="Z169" s="322"/>
      <c r="AA169" s="322"/>
      <c r="AB169" s="322"/>
      <c r="AC169" s="322"/>
      <c r="AD169" s="322"/>
      <c r="AE169" s="322"/>
      <c r="AF169" s="322"/>
      <c r="AG169" s="322"/>
      <c r="AH169" s="322"/>
      <c r="AI169" s="322"/>
      <c r="AJ169" s="322"/>
      <c r="AK169" s="322"/>
      <c r="AL169" s="322"/>
      <c r="AM169" s="322"/>
      <c r="AN169" s="322"/>
      <c r="AO169" s="322"/>
      <c r="AP169" s="322"/>
      <c r="AQ169" s="322"/>
      <c r="AR169" s="322"/>
      <c r="AS169" s="322"/>
      <c r="AT169" s="322"/>
      <c r="AU169" s="322"/>
      <c r="AV169" s="322"/>
      <c r="AW169" s="322"/>
      <c r="AX169" s="322"/>
      <c r="AY169" s="322"/>
      <c r="AZ169" s="322"/>
      <c r="BA169" s="322"/>
      <c r="BB169" s="322"/>
      <c r="BC169" s="322"/>
      <c r="BD169" s="322"/>
      <c r="BE169" s="322"/>
    </row>
    <row r="170" spans="5:57" ht="13.8">
      <c r="E170" s="322"/>
      <c r="F170" s="322"/>
      <c r="G170" s="322"/>
      <c r="H170" s="322"/>
      <c r="I170" s="322"/>
      <c r="J170" s="322"/>
      <c r="K170" s="322"/>
      <c r="L170" s="322"/>
      <c r="M170" s="322"/>
      <c r="N170" s="322"/>
      <c r="O170" s="322"/>
      <c r="P170" s="322"/>
      <c r="Q170" s="322"/>
      <c r="R170" s="322"/>
      <c r="S170" s="322"/>
      <c r="T170" s="322"/>
      <c r="U170" s="322"/>
      <c r="V170" s="322"/>
      <c r="W170" s="322"/>
      <c r="X170" s="322"/>
      <c r="Y170" s="322"/>
      <c r="Z170" s="322"/>
      <c r="AA170" s="322"/>
      <c r="AB170" s="322"/>
      <c r="AC170" s="322"/>
      <c r="AD170" s="322"/>
      <c r="AE170" s="322"/>
      <c r="AF170" s="322"/>
      <c r="AG170" s="322"/>
      <c r="AH170" s="322"/>
      <c r="AI170" s="322"/>
      <c r="AJ170" s="322"/>
      <c r="AK170" s="322"/>
      <c r="AL170" s="322"/>
      <c r="AM170" s="322"/>
      <c r="AN170" s="322"/>
      <c r="AO170" s="322"/>
      <c r="AP170" s="322"/>
      <c r="AQ170" s="322"/>
      <c r="AR170" s="322"/>
      <c r="AS170" s="322"/>
      <c r="AT170" s="322"/>
      <c r="AU170" s="322"/>
      <c r="AV170" s="322"/>
      <c r="AW170" s="322"/>
      <c r="AX170" s="322"/>
      <c r="AY170" s="322"/>
      <c r="AZ170" s="322"/>
      <c r="BA170" s="322"/>
      <c r="BB170" s="322"/>
      <c r="BC170" s="322"/>
      <c r="BD170" s="322"/>
      <c r="BE170" s="322"/>
    </row>
    <row r="171" spans="5:57" ht="13.8">
      <c r="E171" s="322"/>
      <c r="F171" s="322"/>
      <c r="G171" s="322"/>
      <c r="H171" s="322"/>
      <c r="I171" s="322"/>
      <c r="J171" s="322"/>
      <c r="K171" s="322"/>
      <c r="L171" s="322"/>
      <c r="M171" s="322"/>
      <c r="N171" s="322"/>
      <c r="O171" s="322"/>
      <c r="P171" s="322"/>
      <c r="Q171" s="322"/>
      <c r="R171" s="322"/>
      <c r="S171" s="322"/>
      <c r="T171" s="322"/>
      <c r="U171" s="322"/>
      <c r="V171" s="322"/>
      <c r="W171" s="322"/>
      <c r="X171" s="322"/>
      <c r="Y171" s="322"/>
      <c r="Z171" s="322"/>
      <c r="AA171" s="322"/>
      <c r="AB171" s="322"/>
      <c r="AC171" s="322"/>
      <c r="AD171" s="322"/>
      <c r="AE171" s="322"/>
      <c r="AF171" s="322"/>
      <c r="AG171" s="322"/>
      <c r="AH171" s="322"/>
      <c r="AI171" s="322"/>
      <c r="AJ171" s="322"/>
      <c r="AK171" s="322"/>
      <c r="AL171" s="322"/>
      <c r="AM171" s="322"/>
      <c r="AN171" s="322"/>
      <c r="AO171" s="322"/>
      <c r="AP171" s="322"/>
      <c r="AQ171" s="322"/>
      <c r="AR171" s="322"/>
      <c r="AS171" s="322"/>
      <c r="AT171" s="322"/>
      <c r="AU171" s="322"/>
      <c r="AV171" s="322"/>
      <c r="AW171" s="322"/>
      <c r="AX171" s="322"/>
      <c r="AY171" s="322"/>
      <c r="AZ171" s="322"/>
      <c r="BA171" s="322"/>
      <c r="BB171" s="322"/>
      <c r="BC171" s="322"/>
      <c r="BD171" s="322"/>
      <c r="BE171" s="322"/>
    </row>
    <row r="172" spans="5:57" ht="13.8">
      <c r="E172" s="322"/>
      <c r="F172" s="322"/>
      <c r="G172" s="322"/>
      <c r="H172" s="322"/>
      <c r="I172" s="322"/>
      <c r="J172" s="322"/>
      <c r="K172" s="322"/>
      <c r="L172" s="322"/>
      <c r="M172" s="322"/>
      <c r="N172" s="322"/>
      <c r="O172" s="322"/>
      <c r="P172" s="322"/>
      <c r="Q172" s="322"/>
      <c r="R172" s="322"/>
      <c r="S172" s="322"/>
      <c r="T172" s="322"/>
      <c r="U172" s="322"/>
      <c r="V172" s="322"/>
      <c r="W172" s="322"/>
      <c r="X172" s="322"/>
      <c r="Y172" s="322"/>
      <c r="Z172" s="322"/>
      <c r="AA172" s="322"/>
      <c r="AB172" s="322"/>
      <c r="AC172" s="322"/>
      <c r="AD172" s="322"/>
      <c r="AE172" s="322"/>
      <c r="AF172" s="322"/>
      <c r="AG172" s="322"/>
      <c r="AH172" s="322"/>
      <c r="AI172" s="322"/>
      <c r="AJ172" s="322"/>
      <c r="AK172" s="322"/>
      <c r="AL172" s="322"/>
      <c r="AM172" s="322"/>
      <c r="AN172" s="322"/>
      <c r="AO172" s="322"/>
      <c r="AP172" s="322"/>
      <c r="AQ172" s="322"/>
      <c r="AR172" s="322"/>
      <c r="AS172" s="322"/>
      <c r="AT172" s="322"/>
      <c r="AU172" s="322"/>
      <c r="AV172" s="322"/>
      <c r="AW172" s="322"/>
      <c r="AX172" s="322"/>
      <c r="AY172" s="322"/>
      <c r="AZ172" s="322"/>
      <c r="BA172" s="322"/>
      <c r="BB172" s="322"/>
      <c r="BC172" s="322"/>
      <c r="BD172" s="322"/>
      <c r="BE172" s="322"/>
    </row>
    <row r="173" spans="5:57" ht="13.8">
      <c r="E173" s="322"/>
      <c r="F173" s="322"/>
      <c r="G173" s="322"/>
      <c r="H173" s="322"/>
      <c r="I173" s="322"/>
      <c r="J173" s="322"/>
      <c r="K173" s="322"/>
      <c r="L173" s="322"/>
      <c r="M173" s="322"/>
      <c r="N173" s="322"/>
      <c r="O173" s="322"/>
      <c r="P173" s="322"/>
      <c r="Q173" s="322"/>
      <c r="R173" s="322"/>
      <c r="S173" s="322"/>
      <c r="T173" s="322"/>
      <c r="U173" s="322"/>
      <c r="V173" s="322"/>
      <c r="W173" s="322"/>
      <c r="X173" s="322"/>
      <c r="Y173" s="322"/>
      <c r="Z173" s="322"/>
      <c r="AA173" s="322"/>
      <c r="AB173" s="322"/>
      <c r="AC173" s="322"/>
      <c r="AD173" s="322"/>
      <c r="AE173" s="322"/>
      <c r="AF173" s="322"/>
      <c r="AG173" s="322"/>
      <c r="AH173" s="322"/>
      <c r="AI173" s="322"/>
      <c r="AJ173" s="322"/>
      <c r="AK173" s="322"/>
      <c r="AL173" s="322"/>
      <c r="AM173" s="322"/>
      <c r="AN173" s="322"/>
      <c r="AO173" s="322"/>
      <c r="AP173" s="322"/>
      <c r="AQ173" s="322"/>
      <c r="AR173" s="322"/>
      <c r="AS173" s="322"/>
      <c r="AT173" s="322"/>
      <c r="AU173" s="322"/>
      <c r="AV173" s="322"/>
      <c r="AW173" s="322"/>
      <c r="AX173" s="322"/>
      <c r="AY173" s="322"/>
      <c r="AZ173" s="322"/>
      <c r="BA173" s="322"/>
      <c r="BB173" s="322"/>
      <c r="BC173" s="322"/>
      <c r="BD173" s="322"/>
      <c r="BE173" s="322"/>
    </row>
    <row r="174" spans="5:57" ht="13.8">
      <c r="E174" s="322"/>
      <c r="F174" s="322"/>
      <c r="G174" s="322"/>
      <c r="H174" s="322"/>
      <c r="I174" s="322"/>
      <c r="J174" s="322"/>
      <c r="K174" s="322"/>
      <c r="L174" s="322"/>
      <c r="M174" s="322"/>
      <c r="N174" s="322"/>
      <c r="O174" s="322"/>
      <c r="P174" s="322"/>
      <c r="Q174" s="322"/>
      <c r="R174" s="322"/>
      <c r="S174" s="322"/>
      <c r="T174" s="322"/>
      <c r="U174" s="322"/>
      <c r="V174" s="322"/>
      <c r="W174" s="322"/>
      <c r="X174" s="322"/>
      <c r="Y174" s="322"/>
      <c r="Z174" s="322"/>
      <c r="AA174" s="322"/>
      <c r="AB174" s="322"/>
      <c r="AC174" s="322"/>
      <c r="AD174" s="322"/>
      <c r="AE174" s="322"/>
      <c r="AF174" s="322"/>
      <c r="AG174" s="322"/>
      <c r="AH174" s="322"/>
      <c r="AI174" s="322"/>
      <c r="AJ174" s="322"/>
      <c r="AK174" s="322"/>
      <c r="AL174" s="322"/>
      <c r="AM174" s="322"/>
      <c r="AN174" s="322"/>
      <c r="AO174" s="322"/>
      <c r="AP174" s="322"/>
      <c r="AQ174" s="322"/>
      <c r="AR174" s="322"/>
      <c r="AS174" s="322"/>
      <c r="AT174" s="322"/>
      <c r="AU174" s="322"/>
      <c r="AV174" s="322"/>
      <c r="AW174" s="322"/>
      <c r="AX174" s="322"/>
      <c r="AY174" s="322"/>
      <c r="AZ174" s="322"/>
      <c r="BA174" s="322"/>
      <c r="BB174" s="322"/>
      <c r="BC174" s="322"/>
      <c r="BD174" s="322"/>
      <c r="BE174" s="322"/>
    </row>
    <row r="175" spans="5:57" ht="13.8">
      <c r="E175" s="322"/>
      <c r="F175" s="322"/>
      <c r="G175" s="322"/>
      <c r="H175" s="322"/>
      <c r="I175" s="322"/>
      <c r="J175" s="322"/>
      <c r="K175" s="322"/>
      <c r="L175" s="322"/>
      <c r="M175" s="322"/>
      <c r="N175" s="322"/>
      <c r="O175" s="322"/>
      <c r="P175" s="322"/>
      <c r="Q175" s="322"/>
      <c r="R175" s="322"/>
      <c r="S175" s="322"/>
      <c r="T175" s="322"/>
      <c r="U175" s="322"/>
      <c r="V175" s="322"/>
      <c r="W175" s="322"/>
      <c r="X175" s="322"/>
      <c r="Y175" s="322"/>
      <c r="Z175" s="322"/>
      <c r="AA175" s="322"/>
      <c r="AB175" s="322"/>
      <c r="AC175" s="322"/>
      <c r="AD175" s="322"/>
      <c r="AE175" s="322"/>
      <c r="AF175" s="322"/>
      <c r="AG175" s="322"/>
      <c r="AH175" s="322"/>
      <c r="AI175" s="322"/>
      <c r="AJ175" s="322"/>
      <c r="AK175" s="322"/>
      <c r="AL175" s="322"/>
      <c r="AM175" s="322"/>
      <c r="AN175" s="322"/>
      <c r="AO175" s="322"/>
      <c r="AP175" s="322"/>
      <c r="AQ175" s="322"/>
      <c r="AR175" s="322"/>
      <c r="AS175" s="322"/>
      <c r="AT175" s="322"/>
      <c r="AU175" s="322"/>
      <c r="AV175" s="322"/>
      <c r="AW175" s="322"/>
      <c r="AX175" s="322"/>
      <c r="AY175" s="322"/>
      <c r="AZ175" s="322"/>
      <c r="BA175" s="322"/>
      <c r="BB175" s="322"/>
      <c r="BC175" s="322"/>
      <c r="BD175" s="322"/>
      <c r="BE175" s="322"/>
    </row>
    <row r="176" spans="5:57" ht="13.8">
      <c r="E176" s="322"/>
      <c r="F176" s="322"/>
      <c r="G176" s="322"/>
      <c r="H176" s="322"/>
      <c r="I176" s="322"/>
      <c r="J176" s="322"/>
      <c r="K176" s="322"/>
      <c r="L176" s="322"/>
      <c r="M176" s="322"/>
      <c r="N176" s="322"/>
      <c r="O176" s="322"/>
      <c r="P176" s="322"/>
      <c r="Q176" s="322"/>
      <c r="R176" s="322"/>
      <c r="S176" s="322"/>
      <c r="T176" s="322"/>
      <c r="U176" s="322"/>
      <c r="V176" s="322"/>
      <c r="W176" s="322"/>
      <c r="X176" s="322"/>
      <c r="Y176" s="322"/>
      <c r="Z176" s="322"/>
      <c r="AA176" s="322"/>
      <c r="AB176" s="322"/>
      <c r="AC176" s="322"/>
      <c r="AD176" s="322"/>
      <c r="AE176" s="322"/>
      <c r="AF176" s="322"/>
      <c r="AG176" s="322"/>
      <c r="AH176" s="322"/>
      <c r="AI176" s="322"/>
      <c r="AJ176" s="322"/>
      <c r="AK176" s="322"/>
      <c r="AL176" s="322"/>
      <c r="AM176" s="322"/>
      <c r="AN176" s="322"/>
      <c r="AO176" s="322"/>
      <c r="AP176" s="322"/>
      <c r="AQ176" s="322"/>
      <c r="AR176" s="322"/>
      <c r="AS176" s="322"/>
      <c r="AT176" s="322"/>
      <c r="AU176" s="322"/>
      <c r="AV176" s="322"/>
      <c r="AW176" s="322"/>
      <c r="AX176" s="322"/>
      <c r="AY176" s="322"/>
      <c r="AZ176" s="322"/>
      <c r="BA176" s="322"/>
      <c r="BB176" s="322"/>
      <c r="BC176" s="322"/>
      <c r="BD176" s="322"/>
      <c r="BE176" s="322"/>
    </row>
    <row r="177" spans="5:57" ht="13.8">
      <c r="E177" s="322"/>
      <c r="F177" s="322"/>
      <c r="G177" s="322"/>
      <c r="H177" s="322"/>
      <c r="I177" s="322"/>
      <c r="J177" s="322"/>
      <c r="K177" s="322"/>
      <c r="L177" s="322"/>
      <c r="M177" s="322"/>
      <c r="N177" s="322"/>
      <c r="O177" s="322"/>
      <c r="P177" s="322"/>
      <c r="Q177" s="322"/>
      <c r="R177" s="322"/>
      <c r="S177" s="322"/>
      <c r="T177" s="322"/>
      <c r="U177" s="322"/>
      <c r="V177" s="322"/>
      <c r="W177" s="322"/>
      <c r="X177" s="322"/>
      <c r="Y177" s="322"/>
      <c r="Z177" s="322"/>
      <c r="AA177" s="322"/>
      <c r="AB177" s="322"/>
      <c r="AC177" s="322"/>
      <c r="AD177" s="322"/>
      <c r="AE177" s="322"/>
      <c r="AF177" s="322"/>
      <c r="AG177" s="322"/>
      <c r="AH177" s="322"/>
      <c r="AI177" s="322"/>
      <c r="AJ177" s="322"/>
      <c r="AK177" s="322"/>
      <c r="AL177" s="322"/>
      <c r="AM177" s="322"/>
      <c r="AN177" s="322"/>
      <c r="AO177" s="322"/>
      <c r="AP177" s="322"/>
      <c r="AQ177" s="322"/>
      <c r="AR177" s="322"/>
      <c r="AS177" s="322"/>
      <c r="AT177" s="322"/>
      <c r="AU177" s="322"/>
      <c r="AV177" s="322"/>
      <c r="AW177" s="322"/>
      <c r="AX177" s="322"/>
      <c r="AY177" s="322"/>
      <c r="AZ177" s="322"/>
      <c r="BA177" s="322"/>
      <c r="BB177" s="322"/>
      <c r="BC177" s="322"/>
      <c r="BD177" s="322"/>
      <c r="BE177" s="322"/>
    </row>
    <row r="178" spans="5:57" ht="13.8">
      <c r="E178" s="322"/>
      <c r="F178" s="322"/>
      <c r="G178" s="322"/>
      <c r="H178" s="322"/>
      <c r="I178" s="322"/>
      <c r="J178" s="322"/>
      <c r="K178" s="322"/>
      <c r="L178" s="322"/>
      <c r="M178" s="322"/>
      <c r="N178" s="322"/>
      <c r="O178" s="322"/>
      <c r="P178" s="322"/>
      <c r="Q178" s="322"/>
      <c r="R178" s="322"/>
      <c r="S178" s="322"/>
      <c r="T178" s="322"/>
      <c r="U178" s="322"/>
      <c r="V178" s="322"/>
      <c r="W178" s="322"/>
      <c r="X178" s="322"/>
      <c r="Y178" s="322"/>
      <c r="Z178" s="322"/>
      <c r="AA178" s="322"/>
      <c r="AB178" s="322"/>
      <c r="AC178" s="322"/>
      <c r="AD178" s="322"/>
      <c r="AE178" s="322"/>
      <c r="AF178" s="322"/>
      <c r="AG178" s="322"/>
      <c r="AH178" s="322"/>
      <c r="AI178" s="322"/>
      <c r="AJ178" s="322"/>
      <c r="AK178" s="322"/>
      <c r="AL178" s="322"/>
      <c r="AM178" s="322"/>
      <c r="AN178" s="322"/>
      <c r="AO178" s="322"/>
      <c r="AP178" s="322"/>
      <c r="AQ178" s="322"/>
      <c r="AR178" s="322"/>
      <c r="AS178" s="322"/>
      <c r="AT178" s="322"/>
      <c r="AU178" s="322"/>
      <c r="AV178" s="322"/>
      <c r="AW178" s="322"/>
      <c r="AX178" s="322"/>
      <c r="AY178" s="322"/>
      <c r="AZ178" s="322"/>
      <c r="BA178" s="322"/>
      <c r="BB178" s="322"/>
      <c r="BC178" s="322"/>
      <c r="BD178" s="322"/>
      <c r="BE178" s="322"/>
    </row>
    <row r="179" spans="5:57" ht="13.8">
      <c r="E179" s="322"/>
      <c r="F179" s="322"/>
      <c r="G179" s="322"/>
      <c r="H179" s="322"/>
      <c r="I179" s="322"/>
      <c r="J179" s="322"/>
      <c r="K179" s="322"/>
      <c r="L179" s="322"/>
      <c r="M179" s="322"/>
      <c r="N179" s="322"/>
      <c r="O179" s="322"/>
      <c r="P179" s="322"/>
      <c r="Q179" s="322"/>
      <c r="R179" s="322"/>
      <c r="S179" s="322"/>
      <c r="T179" s="322"/>
      <c r="U179" s="322"/>
      <c r="V179" s="322"/>
      <c r="W179" s="322"/>
      <c r="X179" s="322"/>
      <c r="Y179" s="322"/>
      <c r="Z179" s="322"/>
      <c r="AA179" s="322"/>
      <c r="AB179" s="322"/>
      <c r="AC179" s="322"/>
      <c r="AD179" s="322"/>
      <c r="AE179" s="322"/>
      <c r="AF179" s="322"/>
      <c r="AG179" s="322"/>
      <c r="AH179" s="322"/>
      <c r="AI179" s="322"/>
      <c r="AJ179" s="322"/>
      <c r="AK179" s="322"/>
      <c r="AL179" s="322"/>
      <c r="AM179" s="322"/>
      <c r="AN179" s="322"/>
      <c r="AO179" s="322"/>
      <c r="AP179" s="322"/>
      <c r="AQ179" s="322"/>
      <c r="AR179" s="322"/>
      <c r="AS179" s="322"/>
      <c r="AT179" s="322"/>
      <c r="AU179" s="322"/>
      <c r="AV179" s="322"/>
      <c r="AW179" s="322"/>
      <c r="AX179" s="322"/>
      <c r="AY179" s="322"/>
      <c r="AZ179" s="322"/>
      <c r="BA179" s="322"/>
      <c r="BB179" s="322"/>
      <c r="BC179" s="322"/>
      <c r="BD179" s="322"/>
      <c r="BE179" s="322"/>
    </row>
    <row r="180" spans="5:57" ht="13.8">
      <c r="E180" s="322"/>
      <c r="F180" s="322"/>
      <c r="G180" s="322"/>
      <c r="H180" s="322"/>
      <c r="I180" s="322"/>
      <c r="J180" s="322"/>
      <c r="K180" s="322"/>
      <c r="L180" s="322"/>
      <c r="M180" s="322"/>
      <c r="N180" s="322"/>
      <c r="O180" s="322"/>
      <c r="P180" s="322"/>
      <c r="Q180" s="322"/>
      <c r="R180" s="322"/>
      <c r="S180" s="322"/>
      <c r="T180" s="322"/>
      <c r="U180" s="322"/>
      <c r="V180" s="322"/>
      <c r="W180" s="322"/>
      <c r="X180" s="322"/>
      <c r="Y180" s="322"/>
      <c r="Z180" s="322"/>
      <c r="AA180" s="322"/>
      <c r="AB180" s="322"/>
      <c r="AC180" s="322"/>
      <c r="AD180" s="322"/>
      <c r="AE180" s="322"/>
      <c r="AF180" s="322"/>
      <c r="AG180" s="322"/>
      <c r="AH180" s="322"/>
      <c r="AI180" s="322"/>
      <c r="AJ180" s="322"/>
      <c r="AK180" s="322"/>
      <c r="AL180" s="322"/>
      <c r="AM180" s="322"/>
      <c r="AN180" s="322"/>
      <c r="AO180" s="322"/>
      <c r="AP180" s="322"/>
      <c r="AQ180" s="322"/>
      <c r="AR180" s="322"/>
      <c r="AS180" s="322"/>
      <c r="AT180" s="322"/>
      <c r="AU180" s="322"/>
      <c r="AV180" s="322"/>
      <c r="AW180" s="322"/>
      <c r="AX180" s="322"/>
      <c r="AY180" s="322"/>
      <c r="AZ180" s="322"/>
      <c r="BA180" s="322"/>
      <c r="BB180" s="322"/>
      <c r="BC180" s="322"/>
      <c r="BD180" s="322"/>
      <c r="BE180" s="322"/>
    </row>
    <row r="181" spans="5:57" ht="13.8">
      <c r="E181" s="322"/>
      <c r="F181" s="322"/>
      <c r="G181" s="322"/>
      <c r="H181" s="322"/>
      <c r="I181" s="322"/>
      <c r="J181" s="322"/>
      <c r="K181" s="322"/>
      <c r="L181" s="322"/>
      <c r="M181" s="322"/>
      <c r="N181" s="322"/>
      <c r="O181" s="322"/>
      <c r="P181" s="322"/>
      <c r="Q181" s="322"/>
      <c r="R181" s="322"/>
      <c r="S181" s="322"/>
      <c r="T181" s="322"/>
      <c r="U181" s="322"/>
      <c r="V181" s="322"/>
      <c r="W181" s="322"/>
      <c r="X181" s="322"/>
      <c r="Y181" s="322"/>
      <c r="Z181" s="322"/>
      <c r="AA181" s="322"/>
      <c r="AB181" s="322"/>
      <c r="AC181" s="322"/>
      <c r="AD181" s="322"/>
      <c r="AE181" s="322"/>
      <c r="AF181" s="322"/>
      <c r="AG181" s="322"/>
      <c r="AH181" s="322"/>
      <c r="AI181" s="322"/>
      <c r="AJ181" s="322"/>
      <c r="AK181" s="322"/>
      <c r="AL181" s="322"/>
      <c r="AM181" s="322"/>
      <c r="AN181" s="322"/>
      <c r="AO181" s="322"/>
      <c r="AP181" s="322"/>
      <c r="AQ181" s="322"/>
      <c r="AR181" s="322"/>
      <c r="AS181" s="322"/>
      <c r="AT181" s="322"/>
      <c r="AU181" s="322"/>
      <c r="AV181" s="322"/>
      <c r="AW181" s="322"/>
      <c r="AX181" s="322"/>
      <c r="AY181" s="322"/>
      <c r="AZ181" s="322"/>
      <c r="BA181" s="322"/>
      <c r="BB181" s="322"/>
      <c r="BC181" s="322"/>
      <c r="BD181" s="322"/>
      <c r="BE181" s="322"/>
    </row>
    <row r="182" spans="5:57" ht="13.8">
      <c r="E182" s="322"/>
      <c r="F182" s="322"/>
      <c r="G182" s="322"/>
      <c r="H182" s="322"/>
      <c r="I182" s="322"/>
      <c r="J182" s="322"/>
      <c r="K182" s="322"/>
      <c r="L182" s="322"/>
      <c r="M182" s="322"/>
      <c r="N182" s="322"/>
      <c r="O182" s="322"/>
      <c r="P182" s="322"/>
      <c r="Q182" s="322"/>
      <c r="R182" s="322"/>
      <c r="S182" s="322"/>
      <c r="T182" s="322"/>
      <c r="U182" s="322"/>
      <c r="V182" s="322"/>
      <c r="W182" s="322"/>
      <c r="X182" s="322"/>
      <c r="Y182" s="322"/>
      <c r="Z182" s="322"/>
      <c r="AA182" s="322"/>
      <c r="AB182" s="322"/>
      <c r="AC182" s="322"/>
      <c r="AD182" s="322"/>
      <c r="AE182" s="322"/>
      <c r="AF182" s="322"/>
      <c r="AG182" s="322"/>
      <c r="AH182" s="322"/>
      <c r="AI182" s="322"/>
      <c r="AJ182" s="322"/>
      <c r="AK182" s="322"/>
      <c r="AL182" s="322"/>
      <c r="AM182" s="322"/>
      <c r="AN182" s="322"/>
      <c r="AO182" s="322"/>
      <c r="AP182" s="322"/>
      <c r="AQ182" s="322"/>
      <c r="AR182" s="322"/>
      <c r="AS182" s="322"/>
      <c r="AT182" s="322"/>
      <c r="AU182" s="322"/>
      <c r="AV182" s="322"/>
      <c r="AW182" s="322"/>
      <c r="AX182" s="322"/>
      <c r="AY182" s="322"/>
      <c r="AZ182" s="322"/>
      <c r="BA182" s="322"/>
      <c r="BB182" s="322"/>
      <c r="BC182" s="322"/>
      <c r="BD182" s="322"/>
      <c r="BE182" s="322"/>
    </row>
    <row r="183" spans="5:57" ht="13.8">
      <c r="E183" s="322"/>
      <c r="F183" s="322"/>
      <c r="G183" s="322"/>
      <c r="H183" s="322"/>
      <c r="I183" s="322"/>
      <c r="J183" s="322"/>
      <c r="K183" s="322"/>
      <c r="L183" s="322"/>
      <c r="M183" s="322"/>
      <c r="N183" s="322"/>
      <c r="O183" s="322"/>
      <c r="P183" s="322"/>
      <c r="Q183" s="322"/>
      <c r="R183" s="322"/>
      <c r="S183" s="322"/>
      <c r="T183" s="322"/>
      <c r="U183" s="322"/>
      <c r="V183" s="322"/>
      <c r="W183" s="322"/>
      <c r="X183" s="322"/>
      <c r="Y183" s="322"/>
      <c r="Z183" s="322"/>
      <c r="AA183" s="322"/>
      <c r="AB183" s="322"/>
      <c r="AC183" s="322"/>
      <c r="AD183" s="322"/>
      <c r="AE183" s="322"/>
      <c r="AF183" s="322"/>
      <c r="AG183" s="322"/>
      <c r="AH183" s="322"/>
      <c r="AI183" s="322"/>
      <c r="AJ183" s="322"/>
      <c r="AK183" s="322"/>
      <c r="AL183" s="322"/>
      <c r="AM183" s="322"/>
      <c r="AN183" s="322"/>
      <c r="AO183" s="322"/>
      <c r="AP183" s="322"/>
      <c r="AQ183" s="322"/>
      <c r="AR183" s="322"/>
      <c r="AS183" s="322"/>
      <c r="AT183" s="322"/>
      <c r="AU183" s="322"/>
      <c r="AV183" s="322"/>
      <c r="AW183" s="322"/>
      <c r="AX183" s="322"/>
      <c r="AY183" s="322"/>
      <c r="AZ183" s="322"/>
      <c r="BA183" s="322"/>
      <c r="BB183" s="322"/>
      <c r="BC183" s="322"/>
      <c r="BD183" s="322"/>
      <c r="BE183" s="322"/>
    </row>
    <row r="184" spans="5:57" ht="13.8">
      <c r="E184" s="322"/>
      <c r="F184" s="322"/>
      <c r="G184" s="322"/>
      <c r="H184" s="322"/>
      <c r="I184" s="322"/>
      <c r="J184" s="322"/>
      <c r="K184" s="322"/>
      <c r="L184" s="322"/>
      <c r="M184" s="322"/>
      <c r="N184" s="322"/>
      <c r="O184" s="322"/>
      <c r="P184" s="322"/>
      <c r="Q184" s="322"/>
      <c r="R184" s="322"/>
      <c r="S184" s="322"/>
      <c r="T184" s="322"/>
      <c r="U184" s="322"/>
      <c r="V184" s="322"/>
      <c r="W184" s="322"/>
      <c r="X184" s="322"/>
      <c r="Y184" s="322"/>
      <c r="Z184" s="322"/>
      <c r="AA184" s="322"/>
      <c r="AB184" s="322"/>
      <c r="AC184" s="322"/>
      <c r="AD184" s="322"/>
      <c r="AE184" s="322"/>
      <c r="AF184" s="322"/>
      <c r="AG184" s="322"/>
      <c r="AH184" s="322"/>
      <c r="AI184" s="322"/>
      <c r="AJ184" s="322"/>
      <c r="AK184" s="322"/>
      <c r="AL184" s="322"/>
      <c r="AM184" s="322"/>
      <c r="AN184" s="322"/>
      <c r="AO184" s="322"/>
      <c r="AP184" s="322"/>
      <c r="AQ184" s="322"/>
      <c r="AR184" s="322"/>
      <c r="AS184" s="322"/>
      <c r="AT184" s="322"/>
      <c r="AU184" s="322"/>
      <c r="AV184" s="322"/>
      <c r="AW184" s="322"/>
      <c r="AX184" s="322"/>
      <c r="AY184" s="322"/>
      <c r="AZ184" s="322"/>
      <c r="BA184" s="322"/>
      <c r="BB184" s="322"/>
      <c r="BC184" s="322"/>
      <c r="BD184" s="322"/>
      <c r="BE184" s="322"/>
    </row>
    <row r="185" spans="5:57" ht="13.8">
      <c r="E185" s="322"/>
      <c r="F185" s="322"/>
      <c r="G185" s="322"/>
      <c r="H185" s="322"/>
      <c r="I185" s="322"/>
      <c r="J185" s="322"/>
      <c r="K185" s="322"/>
      <c r="L185" s="322"/>
      <c r="M185" s="322"/>
      <c r="N185" s="322"/>
      <c r="O185" s="322"/>
      <c r="P185" s="322"/>
      <c r="Q185" s="322"/>
      <c r="R185" s="322"/>
      <c r="S185" s="322"/>
      <c r="T185" s="322"/>
      <c r="U185" s="322"/>
      <c r="V185" s="322"/>
      <c r="W185" s="322"/>
      <c r="X185" s="322"/>
      <c r="Y185" s="322"/>
      <c r="Z185" s="322"/>
      <c r="AA185" s="322"/>
      <c r="AB185" s="322"/>
      <c r="AC185" s="322"/>
      <c r="AD185" s="322"/>
      <c r="AE185" s="322"/>
      <c r="AF185" s="322"/>
      <c r="AG185" s="322"/>
      <c r="AH185" s="322"/>
      <c r="AI185" s="322"/>
      <c r="AJ185" s="322"/>
      <c r="AK185" s="322"/>
      <c r="AL185" s="322"/>
      <c r="AM185" s="322"/>
      <c r="AN185" s="322"/>
      <c r="AO185" s="322"/>
      <c r="AP185" s="322"/>
      <c r="AQ185" s="322"/>
      <c r="AR185" s="322"/>
      <c r="AS185" s="322"/>
      <c r="AT185" s="322"/>
      <c r="AU185" s="322"/>
      <c r="AV185" s="322"/>
      <c r="AW185" s="322"/>
      <c r="AX185" s="322"/>
      <c r="AY185" s="322"/>
      <c r="AZ185" s="322"/>
      <c r="BA185" s="322"/>
      <c r="BB185" s="322"/>
      <c r="BC185" s="322"/>
      <c r="BD185" s="322"/>
      <c r="BE185" s="322"/>
    </row>
    <row r="186" spans="5:57" ht="13.8">
      <c r="E186" s="322"/>
      <c r="F186" s="322"/>
      <c r="G186" s="322"/>
      <c r="H186" s="322"/>
      <c r="I186" s="322"/>
      <c r="J186" s="322"/>
      <c r="K186" s="322"/>
      <c r="L186" s="322"/>
      <c r="M186" s="322"/>
      <c r="N186" s="322"/>
      <c r="O186" s="322"/>
      <c r="P186" s="322"/>
      <c r="Q186" s="322"/>
      <c r="R186" s="322"/>
      <c r="S186" s="322"/>
      <c r="T186" s="322"/>
      <c r="U186" s="322"/>
      <c r="V186" s="322"/>
      <c r="W186" s="322"/>
      <c r="X186" s="322"/>
      <c r="Y186" s="322"/>
      <c r="Z186" s="322"/>
      <c r="AA186" s="322"/>
      <c r="AB186" s="322"/>
      <c r="AC186" s="322"/>
      <c r="AD186" s="322"/>
      <c r="AE186" s="322"/>
      <c r="AF186" s="322"/>
      <c r="AG186" s="322"/>
      <c r="AH186" s="322"/>
      <c r="AI186" s="322"/>
      <c r="AJ186" s="322"/>
      <c r="AK186" s="322"/>
      <c r="AL186" s="322"/>
      <c r="AM186" s="322"/>
      <c r="AN186" s="322"/>
      <c r="AO186" s="322"/>
      <c r="AP186" s="322"/>
      <c r="AQ186" s="322"/>
      <c r="AR186" s="322"/>
      <c r="AS186" s="322"/>
      <c r="AT186" s="322"/>
      <c r="AU186" s="322"/>
      <c r="AV186" s="322"/>
      <c r="AW186" s="322"/>
      <c r="AX186" s="322"/>
      <c r="AY186" s="322"/>
      <c r="AZ186" s="322"/>
      <c r="BA186" s="322"/>
      <c r="BB186" s="322"/>
      <c r="BC186" s="322"/>
      <c r="BD186" s="322"/>
      <c r="BE186" s="322"/>
    </row>
    <row r="187" spans="5:57" ht="13.8">
      <c r="E187" s="322"/>
      <c r="F187" s="322"/>
      <c r="G187" s="322"/>
      <c r="H187" s="322"/>
      <c r="I187" s="322"/>
      <c r="J187" s="322"/>
      <c r="K187" s="322"/>
      <c r="L187" s="322"/>
      <c r="M187" s="322"/>
      <c r="N187" s="322"/>
      <c r="O187" s="322"/>
      <c r="P187" s="322"/>
      <c r="Q187" s="322"/>
      <c r="R187" s="322"/>
      <c r="S187" s="322"/>
      <c r="T187" s="322"/>
      <c r="U187" s="322"/>
      <c r="V187" s="322"/>
      <c r="W187" s="322"/>
      <c r="X187" s="322"/>
      <c r="Y187" s="322"/>
      <c r="Z187" s="322"/>
      <c r="AA187" s="322"/>
      <c r="AB187" s="322"/>
      <c r="AC187" s="322"/>
      <c r="AD187" s="322"/>
      <c r="AE187" s="322"/>
      <c r="AF187" s="322"/>
      <c r="AG187" s="322"/>
      <c r="AH187" s="322"/>
      <c r="AI187" s="322"/>
      <c r="AJ187" s="322"/>
      <c r="AK187" s="322"/>
      <c r="AL187" s="322"/>
      <c r="AM187" s="322"/>
      <c r="AN187" s="322"/>
      <c r="AO187" s="322"/>
      <c r="AP187" s="322"/>
      <c r="AQ187" s="322"/>
      <c r="AR187" s="322"/>
      <c r="AS187" s="322"/>
      <c r="AT187" s="322"/>
      <c r="AU187" s="322"/>
      <c r="AV187" s="322"/>
      <c r="AW187" s="322"/>
      <c r="AX187" s="322"/>
      <c r="AY187" s="322"/>
      <c r="AZ187" s="322"/>
      <c r="BA187" s="322"/>
      <c r="BB187" s="322"/>
      <c r="BC187" s="322"/>
      <c r="BD187" s="322"/>
      <c r="BE187" s="322"/>
    </row>
    <row r="188" spans="5:57" ht="13.8">
      <c r="E188" s="322"/>
      <c r="F188" s="322"/>
      <c r="G188" s="322"/>
      <c r="H188" s="322"/>
      <c r="I188" s="322"/>
      <c r="J188" s="322"/>
      <c r="K188" s="322"/>
      <c r="L188" s="322"/>
      <c r="M188" s="322"/>
      <c r="N188" s="322"/>
      <c r="O188" s="322"/>
      <c r="P188" s="322"/>
      <c r="Q188" s="322"/>
      <c r="R188" s="322"/>
      <c r="S188" s="322"/>
      <c r="T188" s="322"/>
      <c r="U188" s="322"/>
      <c r="V188" s="322"/>
      <c r="W188" s="322"/>
      <c r="X188" s="322"/>
      <c r="Y188" s="322"/>
      <c r="Z188" s="322"/>
      <c r="AA188" s="322"/>
      <c r="AB188" s="322"/>
      <c r="AC188" s="322"/>
      <c r="AD188" s="322"/>
      <c r="AE188" s="322"/>
      <c r="AF188" s="322"/>
      <c r="AG188" s="322"/>
      <c r="AH188" s="322"/>
      <c r="AI188" s="322"/>
      <c r="AJ188" s="322"/>
      <c r="AK188" s="322"/>
      <c r="AL188" s="322"/>
      <c r="AM188" s="322"/>
      <c r="AN188" s="322"/>
      <c r="AO188" s="322"/>
      <c r="AP188" s="322"/>
      <c r="AQ188" s="322"/>
      <c r="AR188" s="322"/>
      <c r="AS188" s="322"/>
      <c r="AT188" s="322"/>
      <c r="AU188" s="322"/>
      <c r="AV188" s="322"/>
      <c r="AW188" s="322"/>
      <c r="AX188" s="322"/>
      <c r="AY188" s="322"/>
      <c r="AZ188" s="322"/>
      <c r="BA188" s="322"/>
      <c r="BB188" s="322"/>
      <c r="BC188" s="322"/>
      <c r="BD188" s="322"/>
      <c r="BE188" s="322"/>
    </row>
    <row r="189" spans="5:57" ht="13.8">
      <c r="E189" s="322"/>
      <c r="F189" s="322"/>
      <c r="G189" s="322"/>
      <c r="H189" s="322"/>
      <c r="I189" s="322"/>
      <c r="J189" s="322"/>
      <c r="K189" s="322"/>
      <c r="L189" s="322"/>
      <c r="M189" s="322"/>
      <c r="N189" s="322"/>
      <c r="O189" s="322"/>
      <c r="P189" s="322"/>
      <c r="Q189" s="322"/>
      <c r="R189" s="322"/>
      <c r="S189" s="322"/>
      <c r="T189" s="322"/>
      <c r="U189" s="322"/>
      <c r="V189" s="322"/>
      <c r="W189" s="322"/>
      <c r="X189" s="322"/>
      <c r="Y189" s="322"/>
      <c r="Z189" s="322"/>
      <c r="AA189" s="322"/>
      <c r="AB189" s="322"/>
      <c r="AC189" s="322"/>
      <c r="AD189" s="322"/>
      <c r="AE189" s="322"/>
      <c r="AF189" s="322"/>
      <c r="AG189" s="322"/>
      <c r="AH189" s="322"/>
      <c r="AI189" s="322"/>
      <c r="AJ189" s="322"/>
      <c r="AK189" s="322"/>
      <c r="AL189" s="322"/>
      <c r="AM189" s="322"/>
      <c r="AN189" s="322"/>
      <c r="AO189" s="322"/>
      <c r="AP189" s="322"/>
      <c r="AQ189" s="322"/>
      <c r="AR189" s="322"/>
      <c r="AS189" s="322"/>
      <c r="AT189" s="322"/>
      <c r="AU189" s="322"/>
      <c r="AV189" s="322"/>
      <c r="AW189" s="322"/>
      <c r="AX189" s="322"/>
      <c r="AY189" s="322"/>
      <c r="AZ189" s="322"/>
      <c r="BA189" s="322"/>
      <c r="BB189" s="322"/>
      <c r="BC189" s="322"/>
      <c r="BD189" s="322"/>
      <c r="BE189" s="322"/>
    </row>
    <row r="190" spans="5:57" ht="13.8">
      <c r="E190" s="322"/>
      <c r="F190" s="322"/>
      <c r="G190" s="322"/>
      <c r="H190" s="322"/>
      <c r="I190" s="322"/>
      <c r="J190" s="322"/>
      <c r="K190" s="322"/>
      <c r="L190" s="322"/>
      <c r="M190" s="322"/>
      <c r="N190" s="322"/>
      <c r="O190" s="322"/>
      <c r="P190" s="322"/>
      <c r="Q190" s="322"/>
      <c r="R190" s="322"/>
      <c r="S190" s="322"/>
      <c r="T190" s="322"/>
      <c r="U190" s="322"/>
      <c r="V190" s="322"/>
      <c r="W190" s="322"/>
      <c r="X190" s="322"/>
      <c r="Y190" s="322"/>
      <c r="Z190" s="322"/>
      <c r="AA190" s="322"/>
      <c r="AB190" s="322"/>
      <c r="AC190" s="322"/>
      <c r="AD190" s="322"/>
      <c r="AE190" s="322"/>
      <c r="AF190" s="322"/>
      <c r="AG190" s="322"/>
      <c r="AH190" s="322"/>
      <c r="AI190" s="322"/>
      <c r="AJ190" s="322"/>
      <c r="AK190" s="322"/>
      <c r="AL190" s="322"/>
      <c r="AM190" s="322"/>
      <c r="AN190" s="322"/>
      <c r="AO190" s="322"/>
      <c r="AP190" s="322"/>
      <c r="AQ190" s="322"/>
      <c r="AR190" s="322"/>
      <c r="AS190" s="322"/>
      <c r="AT190" s="322"/>
      <c r="AU190" s="322"/>
      <c r="AV190" s="322"/>
      <c r="AW190" s="322"/>
      <c r="AX190" s="322"/>
      <c r="AY190" s="322"/>
      <c r="AZ190" s="322"/>
      <c r="BA190" s="322"/>
      <c r="BB190" s="322"/>
      <c r="BC190" s="322"/>
      <c r="BD190" s="322"/>
      <c r="BE190" s="322"/>
    </row>
    <row r="191" spans="5:57" ht="13.8">
      <c r="E191" s="322"/>
      <c r="F191" s="322"/>
      <c r="G191" s="322"/>
      <c r="H191" s="322"/>
      <c r="I191" s="322"/>
      <c r="J191" s="322"/>
      <c r="K191" s="322"/>
      <c r="L191" s="322"/>
      <c r="M191" s="322"/>
      <c r="N191" s="322"/>
      <c r="O191" s="322"/>
      <c r="P191" s="322"/>
      <c r="Q191" s="322"/>
      <c r="R191" s="322"/>
      <c r="S191" s="322"/>
      <c r="T191" s="322"/>
      <c r="U191" s="322"/>
      <c r="V191" s="322"/>
      <c r="W191" s="322"/>
      <c r="X191" s="322"/>
      <c r="Y191" s="322"/>
      <c r="Z191" s="322"/>
      <c r="AA191" s="322"/>
      <c r="AB191" s="322"/>
      <c r="AC191" s="322"/>
      <c r="AD191" s="322"/>
      <c r="AE191" s="322"/>
      <c r="AF191" s="322"/>
      <c r="AG191" s="322"/>
      <c r="AH191" s="322"/>
      <c r="AI191" s="322"/>
      <c r="AJ191" s="322"/>
      <c r="AK191" s="322"/>
      <c r="AL191" s="322"/>
      <c r="AM191" s="322"/>
      <c r="AN191" s="322"/>
      <c r="AO191" s="322"/>
      <c r="AP191" s="322"/>
      <c r="AQ191" s="322"/>
      <c r="AR191" s="322"/>
      <c r="AS191" s="322"/>
      <c r="AT191" s="322"/>
      <c r="AU191" s="322"/>
      <c r="AV191" s="322"/>
      <c r="AW191" s="322"/>
      <c r="AX191" s="322"/>
      <c r="AY191" s="322"/>
      <c r="AZ191" s="322"/>
      <c r="BA191" s="322"/>
      <c r="BB191" s="322"/>
      <c r="BC191" s="322"/>
      <c r="BD191" s="322"/>
      <c r="BE191" s="322"/>
    </row>
    <row r="192" spans="5:57" ht="13.8">
      <c r="E192" s="322"/>
      <c r="F192" s="322"/>
      <c r="G192" s="322"/>
      <c r="H192" s="322"/>
      <c r="I192" s="322"/>
      <c r="J192" s="322"/>
      <c r="K192" s="322"/>
      <c r="L192" s="322"/>
      <c r="M192" s="322"/>
      <c r="N192" s="322"/>
      <c r="O192" s="322"/>
      <c r="P192" s="322"/>
      <c r="Q192" s="322"/>
      <c r="R192" s="322"/>
      <c r="S192" s="322"/>
      <c r="T192" s="322"/>
      <c r="U192" s="322"/>
      <c r="V192" s="322"/>
      <c r="W192" s="322"/>
      <c r="X192" s="322"/>
      <c r="Y192" s="322"/>
      <c r="Z192" s="322"/>
      <c r="AA192" s="322"/>
      <c r="AB192" s="322"/>
      <c r="AC192" s="322"/>
      <c r="AD192" s="322"/>
      <c r="AE192" s="322"/>
      <c r="AF192" s="322"/>
      <c r="AG192" s="322"/>
      <c r="AH192" s="322"/>
      <c r="AI192" s="322"/>
      <c r="AJ192" s="322"/>
      <c r="AK192" s="322"/>
      <c r="AL192" s="322"/>
      <c r="AM192" s="322"/>
      <c r="AN192" s="322"/>
      <c r="AO192" s="322"/>
      <c r="AP192" s="322"/>
      <c r="AQ192" s="322"/>
      <c r="AR192" s="322"/>
      <c r="AS192" s="322"/>
      <c r="AT192" s="322"/>
      <c r="AU192" s="322"/>
      <c r="AV192" s="322"/>
      <c r="AW192" s="322"/>
      <c r="AX192" s="322"/>
      <c r="AY192" s="322"/>
      <c r="AZ192" s="322"/>
      <c r="BA192" s="322"/>
      <c r="BB192" s="322"/>
      <c r="BC192" s="322"/>
      <c r="BD192" s="322"/>
      <c r="BE192" s="322"/>
    </row>
    <row r="193" spans="5:57" ht="13.8">
      <c r="E193" s="322"/>
      <c r="F193" s="322"/>
      <c r="G193" s="322"/>
      <c r="H193" s="322"/>
      <c r="I193" s="322"/>
      <c r="J193" s="322"/>
      <c r="K193" s="322"/>
      <c r="L193" s="322"/>
      <c r="M193" s="322"/>
      <c r="N193" s="322"/>
      <c r="O193" s="322"/>
      <c r="P193" s="322"/>
      <c r="Q193" s="322"/>
      <c r="R193" s="322"/>
      <c r="S193" s="322"/>
      <c r="T193" s="322"/>
      <c r="U193" s="322"/>
      <c r="V193" s="322"/>
      <c r="W193" s="322"/>
      <c r="X193" s="322"/>
      <c r="Y193" s="322"/>
      <c r="Z193" s="322"/>
      <c r="AA193" s="322"/>
      <c r="AB193" s="322"/>
      <c r="AC193" s="322"/>
      <c r="AD193" s="322"/>
      <c r="AE193" s="322"/>
      <c r="AF193" s="322"/>
      <c r="AG193" s="322"/>
      <c r="AH193" s="322"/>
      <c r="AI193" s="322"/>
      <c r="AJ193" s="322"/>
      <c r="AK193" s="322"/>
      <c r="AL193" s="322"/>
      <c r="AM193" s="322"/>
      <c r="AN193" s="322"/>
      <c r="AO193" s="322"/>
      <c r="AP193" s="322"/>
      <c r="AQ193" s="322"/>
      <c r="AR193" s="322"/>
      <c r="AS193" s="322"/>
      <c r="AT193" s="322"/>
      <c r="AU193" s="322"/>
      <c r="AV193" s="322"/>
      <c r="AW193" s="322"/>
      <c r="AX193" s="322"/>
      <c r="AY193" s="322"/>
      <c r="AZ193" s="322"/>
      <c r="BA193" s="322"/>
      <c r="BB193" s="322"/>
      <c r="BC193" s="322"/>
      <c r="BD193" s="322"/>
      <c r="BE193" s="322"/>
    </row>
    <row r="194" spans="5:57" ht="13.8">
      <c r="E194" s="322"/>
      <c r="F194" s="322"/>
      <c r="G194" s="322"/>
      <c r="H194" s="322"/>
      <c r="I194" s="322"/>
      <c r="J194" s="322"/>
      <c r="K194" s="322"/>
      <c r="L194" s="322"/>
      <c r="M194" s="322"/>
      <c r="N194" s="322"/>
      <c r="O194" s="322"/>
      <c r="P194" s="322"/>
      <c r="Q194" s="322"/>
      <c r="R194" s="322"/>
      <c r="S194" s="322"/>
      <c r="T194" s="322"/>
      <c r="U194" s="322"/>
      <c r="V194" s="322"/>
      <c r="W194" s="322"/>
      <c r="X194" s="322"/>
      <c r="Y194" s="322"/>
      <c r="Z194" s="322"/>
      <c r="AA194" s="322"/>
      <c r="AB194" s="322"/>
      <c r="AC194" s="322"/>
      <c r="AD194" s="322"/>
      <c r="AE194" s="322"/>
      <c r="AF194" s="322"/>
      <c r="AG194" s="322"/>
      <c r="AH194" s="322"/>
      <c r="AI194" s="322"/>
      <c r="AJ194" s="322"/>
      <c r="AK194" s="322"/>
      <c r="AL194" s="322"/>
      <c r="AM194" s="322"/>
      <c r="AN194" s="322"/>
      <c r="AO194" s="322"/>
      <c r="AP194" s="322"/>
      <c r="AQ194" s="322"/>
      <c r="AR194" s="322"/>
      <c r="AS194" s="322"/>
      <c r="AT194" s="322"/>
      <c r="AU194" s="322"/>
      <c r="AV194" s="322"/>
      <c r="AW194" s="322"/>
      <c r="AX194" s="322"/>
      <c r="AY194" s="322"/>
      <c r="AZ194" s="322"/>
      <c r="BA194" s="322"/>
      <c r="BB194" s="322"/>
      <c r="BC194" s="322"/>
      <c r="BD194" s="322"/>
      <c r="BE194" s="322"/>
    </row>
    <row r="195" spans="5:57" ht="13.8">
      <c r="E195" s="322"/>
      <c r="F195" s="322"/>
      <c r="G195" s="322"/>
      <c r="H195" s="322"/>
      <c r="I195" s="322"/>
      <c r="J195" s="322"/>
      <c r="K195" s="322"/>
      <c r="L195" s="322"/>
      <c r="M195" s="322"/>
      <c r="N195" s="322"/>
      <c r="O195" s="322"/>
      <c r="P195" s="322"/>
      <c r="Q195" s="322"/>
      <c r="R195" s="322"/>
      <c r="S195" s="322"/>
      <c r="T195" s="322"/>
      <c r="U195" s="322"/>
      <c r="V195" s="322"/>
      <c r="W195" s="322"/>
      <c r="X195" s="322"/>
      <c r="Y195" s="322"/>
      <c r="Z195" s="322"/>
      <c r="AA195" s="322"/>
      <c r="AB195" s="322"/>
      <c r="AC195" s="322"/>
      <c r="AD195" s="322"/>
      <c r="AE195" s="322"/>
      <c r="AF195" s="322"/>
      <c r="AG195" s="322"/>
      <c r="AH195" s="322"/>
      <c r="AI195" s="322"/>
      <c r="AJ195" s="322"/>
      <c r="AK195" s="322"/>
      <c r="AL195" s="322"/>
      <c r="AM195" s="322"/>
      <c r="AN195" s="322"/>
      <c r="AO195" s="322"/>
      <c r="AP195" s="322"/>
      <c r="AQ195" s="322"/>
      <c r="AR195" s="322"/>
      <c r="AS195" s="322"/>
      <c r="AT195" s="322"/>
      <c r="AU195" s="322"/>
      <c r="AV195" s="322"/>
      <c r="AW195" s="322"/>
      <c r="AX195" s="322"/>
      <c r="AY195" s="322"/>
      <c r="AZ195" s="322"/>
      <c r="BA195" s="322"/>
      <c r="BB195" s="322"/>
      <c r="BC195" s="322"/>
      <c r="BD195" s="322"/>
      <c r="BE195" s="322"/>
    </row>
    <row r="196" spans="5:57" ht="13.8">
      <c r="E196" s="322"/>
      <c r="F196" s="322"/>
      <c r="G196" s="322"/>
      <c r="H196" s="322"/>
      <c r="I196" s="322"/>
      <c r="J196" s="322"/>
      <c r="K196" s="322"/>
      <c r="L196" s="322"/>
      <c r="M196" s="322"/>
      <c r="N196" s="322"/>
      <c r="O196" s="322"/>
      <c r="P196" s="322"/>
      <c r="Q196" s="322"/>
      <c r="R196" s="322"/>
      <c r="S196" s="322"/>
      <c r="T196" s="322"/>
      <c r="U196" s="322"/>
      <c r="V196" s="322"/>
      <c r="W196" s="322"/>
      <c r="X196" s="322"/>
      <c r="Y196" s="322"/>
      <c r="Z196" s="322"/>
      <c r="AA196" s="322"/>
      <c r="AB196" s="322"/>
      <c r="AC196" s="322"/>
      <c r="AD196" s="322"/>
      <c r="AE196" s="322"/>
      <c r="AF196" s="322"/>
      <c r="AG196" s="322"/>
      <c r="AH196" s="322"/>
      <c r="AI196" s="322"/>
      <c r="AJ196" s="322"/>
      <c r="AK196" s="322"/>
      <c r="AL196" s="322"/>
      <c r="AM196" s="322"/>
      <c r="AN196" s="322"/>
      <c r="AO196" s="322"/>
      <c r="AP196" s="322"/>
      <c r="AQ196" s="322"/>
      <c r="AR196" s="322"/>
      <c r="AS196" s="322"/>
      <c r="AT196" s="322"/>
      <c r="AU196" s="322"/>
      <c r="AV196" s="322"/>
      <c r="AW196" s="322"/>
      <c r="AX196" s="322"/>
      <c r="AY196" s="322"/>
      <c r="AZ196" s="322"/>
      <c r="BA196" s="322"/>
      <c r="BB196" s="322"/>
      <c r="BC196" s="322"/>
      <c r="BD196" s="322"/>
      <c r="BE196" s="322"/>
    </row>
    <row r="197" spans="5:57" ht="13.8">
      <c r="E197" s="322"/>
      <c r="F197" s="322"/>
      <c r="G197" s="322"/>
      <c r="H197" s="322"/>
      <c r="I197" s="322"/>
      <c r="J197" s="322"/>
      <c r="K197" s="322"/>
      <c r="L197" s="322"/>
      <c r="M197" s="322"/>
      <c r="N197" s="322"/>
      <c r="O197" s="322"/>
      <c r="P197" s="322"/>
      <c r="Q197" s="322"/>
      <c r="R197" s="322"/>
      <c r="S197" s="322"/>
      <c r="T197" s="322"/>
      <c r="U197" s="322"/>
      <c r="V197" s="322"/>
      <c r="W197" s="322"/>
      <c r="X197" s="322"/>
      <c r="Y197" s="322"/>
      <c r="Z197" s="322"/>
      <c r="AA197" s="322"/>
      <c r="AB197" s="322"/>
      <c r="AC197" s="322"/>
      <c r="AD197" s="322"/>
      <c r="AE197" s="322"/>
      <c r="AF197" s="322"/>
      <c r="AG197" s="322"/>
      <c r="AH197" s="322"/>
      <c r="AI197" s="322"/>
      <c r="AJ197" s="322"/>
      <c r="AK197" s="322"/>
      <c r="AL197" s="322"/>
      <c r="AM197" s="322"/>
      <c r="AN197" s="322"/>
      <c r="AO197" s="322"/>
      <c r="AP197" s="322"/>
      <c r="AQ197" s="322"/>
      <c r="AR197" s="322"/>
      <c r="AS197" s="322"/>
      <c r="AT197" s="322"/>
      <c r="AU197" s="322"/>
      <c r="AV197" s="322"/>
      <c r="AW197" s="322"/>
      <c r="AX197" s="322"/>
      <c r="AY197" s="322"/>
      <c r="AZ197" s="322"/>
      <c r="BA197" s="322"/>
      <c r="BB197" s="322"/>
      <c r="BC197" s="322"/>
      <c r="BD197" s="322"/>
      <c r="BE197" s="322"/>
    </row>
    <row r="198" spans="5:57" ht="13.8">
      <c r="E198" s="322"/>
      <c r="F198" s="322"/>
      <c r="G198" s="322"/>
      <c r="H198" s="322"/>
      <c r="I198" s="322"/>
      <c r="J198" s="322"/>
      <c r="K198" s="322"/>
      <c r="L198" s="322"/>
      <c r="M198" s="322"/>
      <c r="N198" s="322"/>
      <c r="O198" s="322"/>
      <c r="P198" s="322"/>
      <c r="Q198" s="322"/>
      <c r="R198" s="322"/>
      <c r="S198" s="322"/>
      <c r="T198" s="322"/>
      <c r="U198" s="322"/>
      <c r="V198" s="322"/>
      <c r="W198" s="322"/>
      <c r="X198" s="322"/>
      <c r="Y198" s="322"/>
      <c r="Z198" s="322"/>
      <c r="AA198" s="322"/>
      <c r="AB198" s="322"/>
      <c r="AC198" s="322"/>
      <c r="AD198" s="322"/>
      <c r="AE198" s="322"/>
      <c r="AF198" s="322"/>
      <c r="AG198" s="322"/>
      <c r="AH198" s="322"/>
      <c r="AI198" s="322"/>
      <c r="AJ198" s="322"/>
      <c r="AK198" s="322"/>
      <c r="AL198" s="322"/>
      <c r="AM198" s="322"/>
      <c r="AN198" s="322"/>
      <c r="AO198" s="322"/>
      <c r="AP198" s="322"/>
      <c r="AQ198" s="322"/>
      <c r="AR198" s="322"/>
      <c r="AS198" s="322"/>
      <c r="AT198" s="322"/>
      <c r="AU198" s="322"/>
      <c r="AV198" s="322"/>
      <c r="AW198" s="322"/>
      <c r="AX198" s="322"/>
      <c r="AY198" s="322"/>
      <c r="AZ198" s="322"/>
      <c r="BA198" s="322"/>
      <c r="BB198" s="322"/>
      <c r="BC198" s="322"/>
      <c r="BD198" s="322"/>
      <c r="BE198" s="322"/>
    </row>
    <row r="199" spans="5:57" ht="13.8">
      <c r="E199" s="322"/>
      <c r="F199" s="322"/>
      <c r="G199" s="322"/>
      <c r="H199" s="322"/>
      <c r="I199" s="322"/>
      <c r="J199" s="322"/>
      <c r="K199" s="322"/>
      <c r="L199" s="322"/>
      <c r="M199" s="322"/>
      <c r="N199" s="322"/>
      <c r="O199" s="322"/>
      <c r="P199" s="322"/>
      <c r="Q199" s="322"/>
      <c r="R199" s="322"/>
      <c r="S199" s="322"/>
      <c r="T199" s="322"/>
      <c r="U199" s="322"/>
      <c r="V199" s="322"/>
      <c r="W199" s="322"/>
      <c r="X199" s="322"/>
      <c r="Y199" s="322"/>
      <c r="Z199" s="322"/>
      <c r="AA199" s="322"/>
      <c r="AB199" s="322"/>
      <c r="AC199" s="322"/>
      <c r="AD199" s="322"/>
      <c r="AE199" s="322"/>
      <c r="AF199" s="322"/>
      <c r="AG199" s="322"/>
      <c r="AH199" s="322"/>
      <c r="AI199" s="322"/>
      <c r="AJ199" s="322"/>
      <c r="AK199" s="322"/>
      <c r="AL199" s="322"/>
      <c r="AM199" s="322"/>
      <c r="AN199" s="322"/>
      <c r="AO199" s="322"/>
      <c r="AP199" s="322"/>
      <c r="AQ199" s="322"/>
      <c r="AR199" s="322"/>
      <c r="AS199" s="322"/>
      <c r="AT199" s="322"/>
      <c r="AU199" s="322"/>
      <c r="AV199" s="322"/>
      <c r="AW199" s="322"/>
      <c r="AX199" s="322"/>
      <c r="AY199" s="322"/>
      <c r="AZ199" s="322"/>
      <c r="BA199" s="322"/>
      <c r="BB199" s="322"/>
      <c r="BC199" s="322"/>
      <c r="BD199" s="322"/>
      <c r="BE199" s="322"/>
    </row>
    <row r="200" spans="5:57" ht="13.8">
      <c r="E200" s="322"/>
      <c r="F200" s="322"/>
      <c r="G200" s="322"/>
      <c r="H200" s="322"/>
      <c r="I200" s="322"/>
      <c r="J200" s="322"/>
      <c r="K200" s="322"/>
      <c r="L200" s="322"/>
      <c r="M200" s="322"/>
      <c r="N200" s="322"/>
      <c r="O200" s="322"/>
      <c r="P200" s="322"/>
      <c r="Q200" s="322"/>
      <c r="R200" s="322"/>
      <c r="S200" s="322"/>
      <c r="T200" s="322"/>
      <c r="U200" s="322"/>
      <c r="V200" s="322"/>
      <c r="W200" s="322"/>
      <c r="X200" s="322"/>
      <c r="Y200" s="322"/>
      <c r="Z200" s="322"/>
      <c r="AA200" s="322"/>
      <c r="AB200" s="322"/>
      <c r="AC200" s="322"/>
      <c r="AD200" s="322"/>
      <c r="AE200" s="322"/>
      <c r="AF200" s="322"/>
      <c r="AG200" s="322"/>
      <c r="AH200" s="322"/>
      <c r="AI200" s="322"/>
      <c r="AJ200" s="322"/>
      <c r="AK200" s="322"/>
      <c r="AL200" s="322"/>
      <c r="AM200" s="322"/>
      <c r="AN200" s="322"/>
      <c r="AO200" s="322"/>
      <c r="AP200" s="322"/>
      <c r="AQ200" s="322"/>
      <c r="AR200" s="322"/>
      <c r="AS200" s="322"/>
      <c r="AT200" s="322"/>
      <c r="AU200" s="322"/>
      <c r="AV200" s="322"/>
      <c r="AW200" s="322"/>
      <c r="AX200" s="322"/>
      <c r="AY200" s="322"/>
      <c r="AZ200" s="322"/>
      <c r="BA200" s="322"/>
      <c r="BB200" s="322"/>
      <c r="BC200" s="322"/>
      <c r="BD200" s="322"/>
      <c r="BE200" s="322"/>
    </row>
    <row r="201" spans="5:57" ht="13.8">
      <c r="E201" s="322"/>
      <c r="F201" s="322"/>
      <c r="G201" s="322"/>
      <c r="H201" s="322"/>
      <c r="I201" s="322"/>
      <c r="J201" s="322"/>
      <c r="K201" s="322"/>
      <c r="L201" s="322"/>
      <c r="M201" s="322"/>
      <c r="N201" s="322"/>
      <c r="O201" s="322"/>
      <c r="P201" s="322"/>
      <c r="Q201" s="322"/>
      <c r="R201" s="322"/>
      <c r="S201" s="322"/>
      <c r="T201" s="322"/>
      <c r="U201" s="322"/>
      <c r="V201" s="322"/>
      <c r="W201" s="322"/>
      <c r="X201" s="322"/>
      <c r="Y201" s="322"/>
      <c r="Z201" s="322"/>
      <c r="AA201" s="322"/>
      <c r="AB201" s="322"/>
      <c r="AC201" s="322"/>
      <c r="AD201" s="322"/>
      <c r="AE201" s="322"/>
      <c r="AF201" s="322"/>
      <c r="AG201" s="322"/>
      <c r="AH201" s="322"/>
      <c r="AI201" s="322"/>
      <c r="AJ201" s="322"/>
      <c r="AK201" s="322"/>
      <c r="AL201" s="322"/>
      <c r="AM201" s="322"/>
      <c r="AN201" s="322"/>
      <c r="AO201" s="322"/>
      <c r="AP201" s="322"/>
      <c r="AQ201" s="322"/>
      <c r="AR201" s="322"/>
      <c r="AS201" s="322"/>
      <c r="AT201" s="322"/>
      <c r="AU201" s="322"/>
      <c r="AV201" s="322"/>
      <c r="AW201" s="322"/>
      <c r="AX201" s="322"/>
      <c r="AY201" s="322"/>
      <c r="AZ201" s="322"/>
      <c r="BA201" s="322"/>
      <c r="BB201" s="322"/>
      <c r="BC201" s="322"/>
      <c r="BD201" s="322"/>
      <c r="BE201" s="322"/>
    </row>
    <row r="202" spans="5:57" ht="13.8">
      <c r="E202" s="322"/>
      <c r="F202" s="322"/>
      <c r="G202" s="322"/>
      <c r="H202" s="322"/>
      <c r="I202" s="322"/>
      <c r="J202" s="322"/>
      <c r="K202" s="322"/>
      <c r="L202" s="322"/>
      <c r="M202" s="322"/>
      <c r="N202" s="322"/>
      <c r="O202" s="322"/>
      <c r="P202" s="322"/>
      <c r="Q202" s="322"/>
      <c r="R202" s="322"/>
      <c r="S202" s="322"/>
      <c r="T202" s="322"/>
      <c r="U202" s="322"/>
      <c r="V202" s="322"/>
      <c r="W202" s="322"/>
      <c r="X202" s="322"/>
      <c r="Y202" s="322"/>
      <c r="Z202" s="322"/>
      <c r="AA202" s="322"/>
      <c r="AB202" s="322"/>
      <c r="AC202" s="322"/>
      <c r="AD202" s="322"/>
      <c r="AE202" s="322"/>
      <c r="AF202" s="322"/>
      <c r="AG202" s="322"/>
      <c r="AH202" s="322"/>
      <c r="AI202" s="322"/>
      <c r="AJ202" s="322"/>
      <c r="AK202" s="322"/>
      <c r="AL202" s="322"/>
      <c r="AM202" s="322"/>
      <c r="AN202" s="322"/>
      <c r="AO202" s="322"/>
      <c r="AP202" s="322"/>
      <c r="AQ202" s="322"/>
      <c r="AR202" s="322"/>
      <c r="AS202" s="322"/>
      <c r="AT202" s="322"/>
      <c r="AU202" s="322"/>
      <c r="AV202" s="322"/>
      <c r="AW202" s="322"/>
      <c r="AX202" s="322"/>
      <c r="AY202" s="322"/>
      <c r="AZ202" s="322"/>
      <c r="BA202" s="322"/>
      <c r="BB202" s="322"/>
      <c r="BC202" s="322"/>
      <c r="BD202" s="322"/>
      <c r="BE202" s="322"/>
    </row>
  </sheetData>
  <mergeCells count="8">
    <mergeCell ref="F2:K2"/>
    <mergeCell ref="AG8:AJ8"/>
    <mergeCell ref="AG9:AJ9"/>
    <mergeCell ref="AJ13:AK13"/>
    <mergeCell ref="AG4:AM4"/>
    <mergeCell ref="AG7:AJ7"/>
    <mergeCell ref="H6:J6"/>
    <mergeCell ref="F4:K4"/>
  </mergeCells>
  <hyperlinks>
    <hyperlink ref="H27" location="'Homeflex NLA'!A1" display="u" xr:uid="{00000000-0004-0000-0000-000002000000}"/>
    <hyperlink ref="H8" location="'WEPS NLA'!A1" display="u" xr:uid="{00000000-0004-0000-0000-000003000000}"/>
    <hyperlink ref="H9" location="'Megaflex NLA'!A1" display="u" xr:uid="{00000000-0004-0000-0000-000004000000}"/>
    <hyperlink ref="H10" location="'Nightsave Large NLA'!A1" display="u" xr:uid="{00000000-0004-0000-0000-000005000000}"/>
    <hyperlink ref="H11" location="'Miniflex NLA'!A1" display="u" xr:uid="{00000000-0004-0000-0000-000006000000}"/>
    <hyperlink ref="H12" location="' Nightsave Small NLA'!A1" display="u" xr:uid="{00000000-0004-0000-0000-000007000000}"/>
    <hyperlink ref="H13" location="'Businessrate NLA'!A1" display="u" xr:uid="{00000000-0004-0000-0000-000008000000}"/>
    <hyperlink ref="H14" location="'Public Lighting NLA'!A1" display="u" xr:uid="{00000000-0004-0000-0000-000009000000}"/>
    <hyperlink ref="H15" location="'Ruraflex NLA'!A1" display="u" xr:uid="{00000000-0004-0000-0000-00000A000000}"/>
    <hyperlink ref="H16" location="Menu!A1" display="u" xr:uid="{00000000-0004-0000-0000-00000B000000}"/>
    <hyperlink ref="H17" location="'Landrate NLA'!A1" display="u" xr:uid="{00000000-0004-0000-0000-00000C000000}"/>
    <hyperlink ref="H18" location="EasyElectricity!A1" display="u" xr:uid="{00000000-0004-0000-0000-00000D000000}"/>
    <hyperlink ref="H22" location="'Loss Factors'!A1" display="u" xr:uid="{00000000-0004-0000-0000-00000F000000}"/>
    <hyperlink ref="H23" location="' TUoS NLA'!A1" display="u" xr:uid="{00000000-0004-0000-0000-000010000000}"/>
    <hyperlink ref="H24" location="'DUoS NLA'!A1" display="u" xr:uid="{00000000-0004-0000-0000-000011000000}"/>
    <hyperlink ref="H25" location="'Megaflex Gen NLA'!A1" display="u" xr:uid="{00000000-0004-0000-0000-000012000000}"/>
    <hyperlink ref="H26" location="'Ruraflex Gen NLA'!A1" display="u" xr:uid="{00000000-0004-0000-0000-000013000000}"/>
    <hyperlink ref="H21" location="' Excess NCC NLA'!A1" display="u" xr:uid="{00000000-0004-0000-0000-000014000000}"/>
    <hyperlink ref="M8" location="'Municflex '!Print_Area" display="u" xr:uid="{00000000-0004-0000-0000-000015000000}"/>
    <hyperlink ref="M9" location="Municrate!Print_Area" display="u" xr:uid="{00000000-0004-0000-0000-000016000000}"/>
    <hyperlink ref="M10" location="'Public Lighting Munic '!Print_Area" display="u" xr:uid="{00000000-0004-0000-0000-000017000000}"/>
    <hyperlink ref="H28" location="'Gen-offset'!A1" display="u" xr:uid="{0ED8B343-6513-48D4-BDDA-9FE1FDB0DE6E}"/>
    <hyperlink ref="H19" location="'Homepower NLA'!A1" display="u" xr:uid="{58639E68-E20C-4C15-962B-87879811912C}"/>
    <hyperlink ref="H20" location="'Homelight NLA'!A1" display="u" xr:uid="{60B6C59C-2405-4C5F-AF60-2896F65B0EBD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249977111117893"/>
    <pageSetUpPr fitToPage="1"/>
  </sheetPr>
  <dimension ref="A1:AP64"/>
  <sheetViews>
    <sheetView showGridLines="0" topLeftCell="F1" zoomScale="50" zoomScaleNormal="50" workbookViewId="0">
      <pane ySplit="2" topLeftCell="A12" activePane="bottomLeft" state="frozen"/>
      <selection activeCell="E20" sqref="E20"/>
      <selection pane="bottomLeft" activeCell="Q47" sqref="Q47"/>
    </sheetView>
  </sheetViews>
  <sheetFormatPr defaultColWidth="9.109375" defaultRowHeight="13.2"/>
  <cols>
    <col min="1" max="1" width="13.88671875" hidden="1" customWidth="1"/>
    <col min="2" max="2" width="18.5546875" hidden="1" customWidth="1"/>
    <col min="3" max="4" width="7.6640625" hidden="1" customWidth="1"/>
    <col min="5" max="5" width="8.109375" hidden="1" customWidth="1"/>
    <col min="6" max="6" width="9.109375" customWidth="1"/>
    <col min="7" max="7" width="1.44140625" customWidth="1"/>
    <col min="8" max="8" width="32.6640625" customWidth="1"/>
    <col min="9" max="9" width="31.44140625" customWidth="1"/>
    <col min="10" max="10" width="23.33203125" customWidth="1"/>
    <col min="11" max="11" width="20.33203125" customWidth="1"/>
    <col min="12" max="12" width="18.33203125" customWidth="1"/>
    <col min="13" max="13" width="19.6640625" customWidth="1"/>
    <col min="14" max="14" width="18.88671875" customWidth="1"/>
    <col min="15" max="15" width="16.6640625" customWidth="1"/>
    <col min="16" max="16" width="12.6640625" customWidth="1"/>
    <col min="17" max="17" width="18.33203125" customWidth="1"/>
    <col min="18" max="18" width="24" customWidth="1"/>
    <col min="19" max="19" width="20.88671875" customWidth="1"/>
    <col min="20" max="21" width="20.44140625" customWidth="1"/>
    <col min="22" max="22" width="19.6640625" customWidth="1"/>
    <col min="23" max="23" width="18.33203125" customWidth="1"/>
    <col min="24" max="24" width="20" customWidth="1"/>
    <col min="25" max="25" width="15.88671875" bestFit="1" customWidth="1"/>
    <col min="26" max="26" width="13.44140625" bestFit="1" customWidth="1"/>
    <col min="27" max="27" width="15.88671875" bestFit="1" customWidth="1"/>
    <col min="32" max="33" width="9.44140625" bestFit="1" customWidth="1"/>
  </cols>
  <sheetData>
    <row r="1" spans="1:42" ht="45.75" customHeight="1">
      <c r="G1" s="359" t="s">
        <v>224</v>
      </c>
      <c r="I1" s="1"/>
    </row>
    <row r="2" spans="1:42" ht="54" customHeight="1">
      <c r="A2" t="s">
        <v>124</v>
      </c>
      <c r="G2" s="1640" t="s">
        <v>615</v>
      </c>
      <c r="H2" s="1641"/>
      <c r="I2" s="1641"/>
      <c r="J2" s="1641"/>
      <c r="K2" s="1641"/>
      <c r="L2" s="1641"/>
      <c r="M2" s="1641"/>
      <c r="N2" s="1641"/>
      <c r="O2" s="1641"/>
      <c r="P2" s="1641"/>
      <c r="Q2" s="1641"/>
      <c r="R2" s="1641"/>
      <c r="S2" s="1641"/>
      <c r="T2" s="1641"/>
      <c r="U2" s="1641"/>
      <c r="V2" s="1641"/>
      <c r="W2" s="1641"/>
      <c r="X2" s="1641"/>
      <c r="Y2" s="1641"/>
      <c r="Z2" s="1641"/>
      <c r="AA2" s="1641"/>
      <c r="AG2" s="59"/>
    </row>
    <row r="3" spans="1:42" ht="15" customHeight="1" thickBot="1"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AF3" s="2"/>
      <c r="AG3" s="3"/>
    </row>
    <row r="4" spans="1:42" ht="29.85" customHeight="1" thickBot="1">
      <c r="G4" s="4"/>
      <c r="H4" s="605"/>
      <c r="I4" s="606"/>
      <c r="J4" s="1568" t="s">
        <v>394</v>
      </c>
      <c r="K4" s="1569"/>
      <c r="L4" s="1569"/>
      <c r="M4" s="1569"/>
      <c r="N4" s="1569"/>
      <c r="O4" s="1569"/>
      <c r="P4" s="1569"/>
      <c r="Q4" s="1569"/>
      <c r="R4" s="1569"/>
      <c r="S4" s="1569"/>
      <c r="T4" s="1569"/>
      <c r="U4" s="1570"/>
      <c r="V4" s="1561" t="s">
        <v>562</v>
      </c>
      <c r="W4" s="1562"/>
      <c r="X4" s="1561" t="s">
        <v>558</v>
      </c>
      <c r="Y4" s="1562"/>
      <c r="Z4" s="1561" t="s">
        <v>395</v>
      </c>
      <c r="AA4" s="1562"/>
      <c r="AB4" s="30"/>
    </row>
    <row r="5" spans="1:42" ht="26.4" customHeight="1">
      <c r="G5" s="5"/>
      <c r="H5" s="1571" t="s">
        <v>27</v>
      </c>
      <c r="I5" s="607"/>
      <c r="J5" s="1574" t="s">
        <v>484</v>
      </c>
      <c r="K5" s="1575"/>
      <c r="L5" s="1575"/>
      <c r="M5" s="1575"/>
      <c r="N5" s="1575"/>
      <c r="O5" s="1576"/>
      <c r="P5" s="1574" t="s">
        <v>497</v>
      </c>
      <c r="Q5" s="1575"/>
      <c r="R5" s="1575"/>
      <c r="S5" s="1575"/>
      <c r="T5" s="1575"/>
      <c r="U5" s="1576"/>
      <c r="V5" s="1563"/>
      <c r="W5" s="1564"/>
      <c r="X5" s="1563"/>
      <c r="Y5" s="1564"/>
      <c r="Z5" s="1563"/>
      <c r="AA5" s="1564"/>
      <c r="AC5" s="3"/>
    </row>
    <row r="6" spans="1:42" ht="20.25" customHeight="1">
      <c r="G6" s="5"/>
      <c r="H6" s="1572"/>
      <c r="I6" s="608" t="s">
        <v>1</v>
      </c>
      <c r="J6" s="1575" t="s">
        <v>2</v>
      </c>
      <c r="K6" s="1577"/>
      <c r="L6" s="1575" t="s">
        <v>3</v>
      </c>
      <c r="M6" s="1577"/>
      <c r="N6" s="1575" t="s">
        <v>4</v>
      </c>
      <c r="O6" s="1576"/>
      <c r="P6" s="1578" t="s">
        <v>2</v>
      </c>
      <c r="Q6" s="1577"/>
      <c r="R6" s="1575" t="s">
        <v>3</v>
      </c>
      <c r="S6" s="1577"/>
      <c r="T6" s="1575" t="s">
        <v>4</v>
      </c>
      <c r="U6" s="1579"/>
      <c r="V6" s="1563"/>
      <c r="W6" s="1564"/>
      <c r="X6" s="1563"/>
      <c r="Y6" s="1564"/>
      <c r="Z6" s="1563"/>
      <c r="AA6" s="1564"/>
      <c r="AC6" s="3"/>
      <c r="AD6" s="3"/>
      <c r="AK6" s="6"/>
    </row>
    <row r="7" spans="1:42" ht="20.2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573"/>
      <c r="I7" s="609"/>
      <c r="J7" s="761"/>
      <c r="K7" s="611" t="s">
        <v>26</v>
      </c>
      <c r="L7" s="944"/>
      <c r="M7" s="611" t="s">
        <v>26</v>
      </c>
      <c r="N7" s="944"/>
      <c r="O7" s="664" t="s">
        <v>26</v>
      </c>
      <c r="P7" s="1176"/>
      <c r="Q7" s="611" t="s">
        <v>26</v>
      </c>
      <c r="R7" s="944"/>
      <c r="S7" s="611" t="s">
        <v>26</v>
      </c>
      <c r="T7" s="944"/>
      <c r="U7" s="613" t="s">
        <v>26</v>
      </c>
      <c r="V7" s="945"/>
      <c r="W7" s="613" t="s">
        <v>26</v>
      </c>
      <c r="X7" s="945"/>
      <c r="Y7" s="613" t="s">
        <v>26</v>
      </c>
      <c r="Z7" s="945"/>
      <c r="AA7" s="613" t="s">
        <v>26</v>
      </c>
      <c r="AC7" s="3"/>
      <c r="AD7" s="3"/>
      <c r="AK7" s="6"/>
    </row>
    <row r="8" spans="1:42" ht="21.6" customHeight="1">
      <c r="A8" t="s">
        <v>53</v>
      </c>
      <c r="B8" t="s">
        <v>122</v>
      </c>
      <c r="C8">
        <v>0</v>
      </c>
      <c r="D8">
        <v>1</v>
      </c>
      <c r="E8" t="str">
        <f t="shared" ref="E8:E23" si="0">B8&amp;C8&amp;D8&amp;IF($A$2="Non-municipal","N",IF($A$2="Municiple","Y","error"))</f>
        <v>We01N</v>
      </c>
      <c r="G8" s="5"/>
      <c r="H8" s="1565" t="s">
        <v>29</v>
      </c>
      <c r="I8" s="615" t="s">
        <v>5</v>
      </c>
      <c r="J8" s="1136">
        <v>739.28</v>
      </c>
      <c r="K8" s="617">
        <f>ROUND(J8 * (1 + VAT), 2)</f>
        <v>850.17</v>
      </c>
      <c r="L8" s="1137">
        <v>184.82</v>
      </c>
      <c r="M8" s="617">
        <f t="shared" ref="M8:M23" si="1">ROUND(L8 * (1 + VAT), 2)</f>
        <v>212.54</v>
      </c>
      <c r="N8" s="1137">
        <v>123.2</v>
      </c>
      <c r="O8" s="810">
        <f t="shared" ref="O8:O23" si="2">ROUND(N8 * (1 + VAT), 2)</f>
        <v>141.68</v>
      </c>
      <c r="P8" s="1138">
        <v>306.82</v>
      </c>
      <c r="Q8" s="617">
        <f t="shared" ref="Q8:Q23" si="3">ROUND(P8 * (1 + VAT), 2)</f>
        <v>352.84</v>
      </c>
      <c r="R8" s="1137">
        <v>172.5</v>
      </c>
      <c r="S8" s="617">
        <f t="shared" ref="S8:S23" si="4">ROUND(R8 * (1 + VAT), 2)</f>
        <v>198.38</v>
      </c>
      <c r="T8" s="1137">
        <v>123.2</v>
      </c>
      <c r="U8" s="618">
        <f t="shared" ref="U8:U23" si="5">ROUND(T8 * (1 + VAT), 2)</f>
        <v>141.68</v>
      </c>
      <c r="V8" s="1137">
        <v>24.78</v>
      </c>
      <c r="W8" s="618">
        <f t="shared" ref="W8:W23" si="6">ROUND(V8 * (1 + VAT), 2)</f>
        <v>28.5</v>
      </c>
      <c r="X8" s="1139">
        <v>5.29</v>
      </c>
      <c r="Y8" s="623">
        <f t="shared" ref="Y8:AA23" si="7">ROUND(X8 * (1 + VAT), 2)</f>
        <v>6.08</v>
      </c>
      <c r="Z8" s="1139">
        <v>11.56</v>
      </c>
      <c r="AA8" s="623">
        <f t="shared" si="7"/>
        <v>13.29</v>
      </c>
      <c r="AB8" s="221"/>
      <c r="AC8" s="229"/>
      <c r="AD8" s="230"/>
      <c r="AE8" s="231"/>
      <c r="AF8" s="220"/>
      <c r="AG8" s="220"/>
      <c r="AH8" s="220"/>
      <c r="AK8" s="232"/>
      <c r="AL8" s="232"/>
      <c r="AM8" s="232"/>
      <c r="AN8" s="232"/>
      <c r="AO8" s="232"/>
      <c r="AP8" s="232"/>
    </row>
    <row r="9" spans="1:42" ht="21.6" customHeight="1">
      <c r="A9" t="s">
        <v>53</v>
      </c>
      <c r="B9" t="s">
        <v>122</v>
      </c>
      <c r="C9">
        <v>0</v>
      </c>
      <c r="D9">
        <v>2</v>
      </c>
      <c r="E9" t="str">
        <f t="shared" si="0"/>
        <v>We02N</v>
      </c>
      <c r="G9" s="5"/>
      <c r="H9" s="1566"/>
      <c r="I9" s="615" t="s">
        <v>6</v>
      </c>
      <c r="J9" s="1140">
        <v>720.19</v>
      </c>
      <c r="K9" s="625">
        <f t="shared" ref="K9:K23" si="8">ROUND(J9 * (1 + VAT), 2)</f>
        <v>828.22</v>
      </c>
      <c r="L9" s="1141">
        <v>180.05</v>
      </c>
      <c r="M9" s="625">
        <f t="shared" si="1"/>
        <v>207.06</v>
      </c>
      <c r="N9" s="1141">
        <v>120.03</v>
      </c>
      <c r="O9" s="811">
        <f t="shared" si="2"/>
        <v>138.03</v>
      </c>
      <c r="P9" s="1142">
        <v>298.89</v>
      </c>
      <c r="Q9" s="625">
        <f t="shared" si="3"/>
        <v>343.72</v>
      </c>
      <c r="R9" s="1141">
        <v>168.05</v>
      </c>
      <c r="S9" s="625">
        <f t="shared" si="4"/>
        <v>193.26</v>
      </c>
      <c r="T9" s="1141">
        <v>120.03</v>
      </c>
      <c r="U9" s="626">
        <f t="shared" si="5"/>
        <v>138.03</v>
      </c>
      <c r="V9" s="1141">
        <v>24.14</v>
      </c>
      <c r="W9" s="626">
        <f t="shared" si="6"/>
        <v>27.76</v>
      </c>
      <c r="X9" s="1143">
        <v>12.27</v>
      </c>
      <c r="Y9" s="631">
        <f t="shared" si="7"/>
        <v>14.11</v>
      </c>
      <c r="Z9" s="1143">
        <v>11.15</v>
      </c>
      <c r="AA9" s="631">
        <f t="shared" si="7"/>
        <v>12.82</v>
      </c>
      <c r="AB9" s="232"/>
      <c r="AC9" s="229"/>
      <c r="AD9" s="221"/>
      <c r="AE9" s="221"/>
      <c r="AF9" s="221"/>
      <c r="AG9" s="221"/>
      <c r="AH9" s="221"/>
      <c r="AK9" s="232"/>
      <c r="AL9" s="232"/>
      <c r="AM9" s="232"/>
      <c r="AN9" s="232"/>
      <c r="AO9" s="232"/>
      <c r="AP9" s="232"/>
    </row>
    <row r="10" spans="1:42" ht="21.6" customHeight="1">
      <c r="A10" t="s">
        <v>53</v>
      </c>
      <c r="B10" t="s">
        <v>122</v>
      </c>
      <c r="C10">
        <v>0</v>
      </c>
      <c r="D10">
        <v>3</v>
      </c>
      <c r="E10" t="str">
        <f t="shared" si="0"/>
        <v>We03N</v>
      </c>
      <c r="G10" s="5"/>
      <c r="H10" s="1566"/>
      <c r="I10" s="615" t="s">
        <v>7</v>
      </c>
      <c r="J10" s="1140">
        <v>668.35</v>
      </c>
      <c r="K10" s="625">
        <f t="shared" si="8"/>
        <v>768.6</v>
      </c>
      <c r="L10" s="1141">
        <v>167.08</v>
      </c>
      <c r="M10" s="625">
        <f t="shared" si="1"/>
        <v>192.14</v>
      </c>
      <c r="N10" s="1141">
        <v>111.39</v>
      </c>
      <c r="O10" s="811">
        <f t="shared" si="2"/>
        <v>128.1</v>
      </c>
      <c r="P10" s="1142">
        <v>277.38</v>
      </c>
      <c r="Q10" s="625">
        <f t="shared" si="3"/>
        <v>318.99</v>
      </c>
      <c r="R10" s="1141">
        <v>155.96</v>
      </c>
      <c r="S10" s="625">
        <f t="shared" si="4"/>
        <v>179.35</v>
      </c>
      <c r="T10" s="1141">
        <v>111.39</v>
      </c>
      <c r="U10" s="626">
        <f t="shared" si="5"/>
        <v>128.1</v>
      </c>
      <c r="V10" s="1141">
        <v>22.4</v>
      </c>
      <c r="W10" s="626">
        <f t="shared" si="6"/>
        <v>25.76</v>
      </c>
      <c r="X10" s="1144">
        <v>9.2799999999999994</v>
      </c>
      <c r="Y10" s="631">
        <f t="shared" si="7"/>
        <v>10.67</v>
      </c>
      <c r="Z10" s="1144">
        <v>10.17</v>
      </c>
      <c r="AA10" s="631">
        <f t="shared" si="7"/>
        <v>11.7</v>
      </c>
      <c r="AB10" s="232"/>
      <c r="AC10" s="229"/>
      <c r="AD10" s="221"/>
      <c r="AE10" s="221"/>
      <c r="AF10" s="221"/>
      <c r="AG10" s="221"/>
      <c r="AH10" s="221"/>
      <c r="AK10" s="232"/>
      <c r="AL10" s="232"/>
      <c r="AM10" s="232"/>
      <c r="AN10" s="232"/>
      <c r="AO10" s="232"/>
      <c r="AP10" s="232"/>
    </row>
    <row r="11" spans="1:42" ht="21.6" customHeight="1">
      <c r="A11" t="s">
        <v>53</v>
      </c>
      <c r="B11" t="s">
        <v>122</v>
      </c>
      <c r="C11">
        <v>0</v>
      </c>
      <c r="D11">
        <v>4</v>
      </c>
      <c r="E11" t="str">
        <f t="shared" si="0"/>
        <v>We04N</v>
      </c>
      <c r="G11" s="5"/>
      <c r="H11" s="1567"/>
      <c r="I11" s="632" t="s">
        <v>115</v>
      </c>
      <c r="J11" s="1145">
        <v>623.23</v>
      </c>
      <c r="K11" s="634">
        <f t="shared" si="8"/>
        <v>716.71</v>
      </c>
      <c r="L11" s="1146">
        <v>155.81</v>
      </c>
      <c r="M11" s="634">
        <f t="shared" si="1"/>
        <v>179.18</v>
      </c>
      <c r="N11" s="1146">
        <v>103.87</v>
      </c>
      <c r="O11" s="812">
        <f t="shared" si="2"/>
        <v>119.45</v>
      </c>
      <c r="P11" s="1147">
        <v>258.64999999999998</v>
      </c>
      <c r="Q11" s="634">
        <f t="shared" si="3"/>
        <v>297.45</v>
      </c>
      <c r="R11" s="1146">
        <v>145.43</v>
      </c>
      <c r="S11" s="634">
        <f t="shared" si="4"/>
        <v>167.24</v>
      </c>
      <c r="T11" s="1146">
        <v>103.87</v>
      </c>
      <c r="U11" s="635">
        <f t="shared" si="5"/>
        <v>119.45</v>
      </c>
      <c r="V11" s="1146">
        <v>20.89</v>
      </c>
      <c r="W11" s="635">
        <f t="shared" si="6"/>
        <v>24.02</v>
      </c>
      <c r="X11" s="1148">
        <v>10.65</v>
      </c>
      <c r="Y11" s="640">
        <f t="shared" si="7"/>
        <v>12.25</v>
      </c>
      <c r="Z11" s="1148">
        <v>17.77</v>
      </c>
      <c r="AA11" s="640">
        <f t="shared" si="7"/>
        <v>20.440000000000001</v>
      </c>
      <c r="AB11" s="232"/>
      <c r="AC11" s="229"/>
      <c r="AD11" s="221"/>
      <c r="AE11" s="221"/>
      <c r="AF11" s="221"/>
      <c r="AG11" s="221"/>
      <c r="AH11" s="221"/>
      <c r="AK11" s="232"/>
      <c r="AL11" s="232"/>
      <c r="AM11" s="232"/>
      <c r="AN11" s="232"/>
      <c r="AO11" s="232"/>
      <c r="AP11" s="232"/>
    </row>
    <row r="12" spans="1:42" ht="21.6" customHeight="1">
      <c r="A12" t="s">
        <v>53</v>
      </c>
      <c r="B12" t="s">
        <v>122</v>
      </c>
      <c r="C12">
        <v>1</v>
      </c>
      <c r="D12">
        <v>1</v>
      </c>
      <c r="E12" t="str">
        <f t="shared" si="0"/>
        <v>We11N</v>
      </c>
      <c r="G12" s="5"/>
      <c r="H12" s="1565" t="s">
        <v>30</v>
      </c>
      <c r="I12" s="615" t="s">
        <v>5</v>
      </c>
      <c r="J12" s="1136">
        <v>746.66</v>
      </c>
      <c r="K12" s="617">
        <f t="shared" si="8"/>
        <v>858.66</v>
      </c>
      <c r="L12" s="1137">
        <v>186.67</v>
      </c>
      <c r="M12" s="617">
        <f t="shared" si="1"/>
        <v>214.67</v>
      </c>
      <c r="N12" s="1149">
        <v>124.43</v>
      </c>
      <c r="O12" s="810">
        <f t="shared" si="2"/>
        <v>143.09</v>
      </c>
      <c r="P12" s="1138">
        <v>309.88</v>
      </c>
      <c r="Q12" s="617">
        <f t="shared" si="3"/>
        <v>356.36</v>
      </c>
      <c r="R12" s="1137">
        <v>174.23</v>
      </c>
      <c r="S12" s="617">
        <f t="shared" si="4"/>
        <v>200.36</v>
      </c>
      <c r="T12" s="1137">
        <v>124.43</v>
      </c>
      <c r="U12" s="618">
        <f t="shared" si="5"/>
        <v>143.09</v>
      </c>
      <c r="V12" s="1137">
        <v>24.78</v>
      </c>
      <c r="W12" s="618">
        <f t="shared" si="6"/>
        <v>28.5</v>
      </c>
      <c r="X12" s="1150">
        <v>5.29</v>
      </c>
      <c r="Y12" s="642">
        <f t="shared" si="7"/>
        <v>6.08</v>
      </c>
      <c r="Z12" s="1150">
        <v>11.68</v>
      </c>
      <c r="AA12" s="642">
        <f t="shared" si="7"/>
        <v>13.43</v>
      </c>
      <c r="AC12" s="229"/>
      <c r="AD12" s="230"/>
      <c r="AE12" s="231"/>
      <c r="AF12" s="220"/>
      <c r="AG12" s="220"/>
      <c r="AH12" s="220"/>
      <c r="AK12" s="232"/>
      <c r="AL12" s="232"/>
      <c r="AM12" s="232"/>
      <c r="AN12" s="232"/>
      <c r="AO12" s="232"/>
      <c r="AP12" s="232"/>
    </row>
    <row r="13" spans="1:42" ht="21.6" customHeight="1">
      <c r="A13" t="s">
        <v>53</v>
      </c>
      <c r="B13" t="s">
        <v>122</v>
      </c>
      <c r="C13">
        <v>1</v>
      </c>
      <c r="D13">
        <v>2</v>
      </c>
      <c r="E13" t="str">
        <f t="shared" si="0"/>
        <v>We12N</v>
      </c>
      <c r="G13" s="5"/>
      <c r="H13" s="1566"/>
      <c r="I13" s="615" t="s">
        <v>6</v>
      </c>
      <c r="J13" s="1140">
        <v>727.41</v>
      </c>
      <c r="K13" s="625">
        <f t="shared" si="8"/>
        <v>836.52</v>
      </c>
      <c r="L13" s="1141">
        <v>181.85</v>
      </c>
      <c r="M13" s="625">
        <f t="shared" si="1"/>
        <v>209.13</v>
      </c>
      <c r="N13" s="1151">
        <v>121.24</v>
      </c>
      <c r="O13" s="811">
        <f t="shared" si="2"/>
        <v>139.43</v>
      </c>
      <c r="P13" s="1142">
        <v>301.88</v>
      </c>
      <c r="Q13" s="625">
        <f t="shared" si="3"/>
        <v>347.16</v>
      </c>
      <c r="R13" s="1141">
        <v>169.72</v>
      </c>
      <c r="S13" s="625">
        <f t="shared" si="4"/>
        <v>195.18</v>
      </c>
      <c r="T13" s="1141">
        <v>121.24</v>
      </c>
      <c r="U13" s="626">
        <f t="shared" si="5"/>
        <v>139.43</v>
      </c>
      <c r="V13" s="1141">
        <v>24.14</v>
      </c>
      <c r="W13" s="626">
        <f t="shared" si="6"/>
        <v>27.76</v>
      </c>
      <c r="X13" s="1143">
        <v>12.27</v>
      </c>
      <c r="Y13" s="631">
        <f t="shared" si="7"/>
        <v>14.11</v>
      </c>
      <c r="Z13" s="1143">
        <v>11.26</v>
      </c>
      <c r="AA13" s="631">
        <f t="shared" si="7"/>
        <v>12.95</v>
      </c>
      <c r="AB13" s="233"/>
      <c r="AC13" s="229"/>
      <c r="AD13" s="221"/>
      <c r="AE13" s="221"/>
      <c r="AF13" s="221"/>
      <c r="AG13" s="221"/>
      <c r="AH13" s="221"/>
      <c r="AK13" s="232"/>
      <c r="AL13" s="232"/>
      <c r="AM13" s="232"/>
      <c r="AN13" s="232"/>
      <c r="AO13" s="232"/>
      <c r="AP13" s="232"/>
    </row>
    <row r="14" spans="1:42" ht="21.6" customHeight="1">
      <c r="A14" t="s">
        <v>53</v>
      </c>
      <c r="B14" t="s">
        <v>122</v>
      </c>
      <c r="C14">
        <v>1</v>
      </c>
      <c r="D14">
        <v>3</v>
      </c>
      <c r="E14" t="str">
        <f t="shared" si="0"/>
        <v>We13N</v>
      </c>
      <c r="G14" s="5"/>
      <c r="H14" s="1566"/>
      <c r="I14" s="615" t="s">
        <v>7</v>
      </c>
      <c r="J14" s="1140">
        <v>675.03</v>
      </c>
      <c r="K14" s="625">
        <f t="shared" si="8"/>
        <v>776.28</v>
      </c>
      <c r="L14" s="1141">
        <v>168.76</v>
      </c>
      <c r="M14" s="625">
        <f t="shared" si="1"/>
        <v>194.07</v>
      </c>
      <c r="N14" s="1151">
        <v>112.5</v>
      </c>
      <c r="O14" s="811">
        <f t="shared" si="2"/>
        <v>129.38</v>
      </c>
      <c r="P14" s="1142">
        <v>280.14999999999998</v>
      </c>
      <c r="Q14" s="625">
        <f t="shared" si="3"/>
        <v>322.17</v>
      </c>
      <c r="R14" s="1141">
        <v>157.51</v>
      </c>
      <c r="S14" s="625">
        <f t="shared" si="4"/>
        <v>181.14</v>
      </c>
      <c r="T14" s="1141">
        <v>112.5</v>
      </c>
      <c r="U14" s="626">
        <f t="shared" si="5"/>
        <v>129.38</v>
      </c>
      <c r="V14" s="1141">
        <v>22.4</v>
      </c>
      <c r="W14" s="626">
        <f t="shared" si="6"/>
        <v>25.76</v>
      </c>
      <c r="X14" s="1143">
        <v>9.2799999999999994</v>
      </c>
      <c r="Y14" s="631">
        <f t="shared" si="7"/>
        <v>10.67</v>
      </c>
      <c r="Z14" s="1143">
        <v>10.28</v>
      </c>
      <c r="AA14" s="631">
        <f t="shared" si="7"/>
        <v>11.82</v>
      </c>
      <c r="AB14" s="233"/>
      <c r="AC14" s="229"/>
      <c r="AD14" s="221"/>
      <c r="AE14" s="221"/>
      <c r="AF14" s="221"/>
      <c r="AG14" s="221"/>
      <c r="AH14" s="221"/>
      <c r="AK14" s="232"/>
      <c r="AL14" s="232"/>
      <c r="AM14" s="232"/>
      <c r="AN14" s="232"/>
      <c r="AO14" s="232"/>
      <c r="AP14" s="232"/>
    </row>
    <row r="15" spans="1:42" ht="21.6" customHeight="1">
      <c r="A15" t="s">
        <v>53</v>
      </c>
      <c r="B15" t="s">
        <v>122</v>
      </c>
      <c r="C15">
        <v>1</v>
      </c>
      <c r="D15">
        <v>4</v>
      </c>
      <c r="E15" t="str">
        <f t="shared" si="0"/>
        <v>We14N</v>
      </c>
      <c r="G15" s="5"/>
      <c r="H15" s="1567"/>
      <c r="I15" s="632" t="s">
        <v>115</v>
      </c>
      <c r="J15" s="1145">
        <v>629.46</v>
      </c>
      <c r="K15" s="634">
        <f t="shared" si="8"/>
        <v>723.88</v>
      </c>
      <c r="L15" s="1146">
        <v>157.37</v>
      </c>
      <c r="M15" s="634">
        <f t="shared" si="1"/>
        <v>180.98</v>
      </c>
      <c r="N15" s="1152">
        <v>104.91</v>
      </c>
      <c r="O15" s="812">
        <f t="shared" si="2"/>
        <v>120.65</v>
      </c>
      <c r="P15" s="1147">
        <v>261.23</v>
      </c>
      <c r="Q15" s="634">
        <f t="shared" si="3"/>
        <v>300.41000000000003</v>
      </c>
      <c r="R15" s="1146">
        <v>146.87</v>
      </c>
      <c r="S15" s="634">
        <f t="shared" si="4"/>
        <v>168.9</v>
      </c>
      <c r="T15" s="1146">
        <v>104.91</v>
      </c>
      <c r="U15" s="635">
        <f t="shared" si="5"/>
        <v>120.65</v>
      </c>
      <c r="V15" s="1146">
        <v>20.89</v>
      </c>
      <c r="W15" s="635">
        <f t="shared" si="6"/>
        <v>24.02</v>
      </c>
      <c r="X15" s="1153">
        <v>10.65</v>
      </c>
      <c r="Y15" s="640">
        <f t="shared" si="7"/>
        <v>12.25</v>
      </c>
      <c r="Z15" s="1153">
        <v>17.96</v>
      </c>
      <c r="AA15" s="640">
        <f t="shared" si="7"/>
        <v>20.65</v>
      </c>
      <c r="AB15" s="233"/>
      <c r="AC15" s="229"/>
      <c r="AD15" s="221"/>
      <c r="AE15" s="221"/>
      <c r="AF15" s="221"/>
      <c r="AG15" s="221"/>
      <c r="AH15" s="221"/>
      <c r="AK15" s="232"/>
      <c r="AL15" s="232"/>
      <c r="AM15" s="232"/>
      <c r="AN15" s="232"/>
      <c r="AO15" s="232"/>
      <c r="AP15" s="232"/>
    </row>
    <row r="16" spans="1:42" ht="21.6" customHeight="1">
      <c r="A16" t="s">
        <v>53</v>
      </c>
      <c r="B16" t="s">
        <v>122</v>
      </c>
      <c r="C16">
        <v>2</v>
      </c>
      <c r="D16">
        <v>1</v>
      </c>
      <c r="E16" t="str">
        <f t="shared" si="0"/>
        <v>We21N</v>
      </c>
      <c r="G16" s="5"/>
      <c r="H16" s="1565" t="s">
        <v>31</v>
      </c>
      <c r="I16" s="615" t="s">
        <v>5</v>
      </c>
      <c r="J16" s="1136">
        <v>754.06</v>
      </c>
      <c r="K16" s="617">
        <f t="shared" si="8"/>
        <v>867.17</v>
      </c>
      <c r="L16" s="1137">
        <v>188.51</v>
      </c>
      <c r="M16" s="617">
        <f t="shared" si="1"/>
        <v>216.79</v>
      </c>
      <c r="N16" s="1149">
        <v>125.67</v>
      </c>
      <c r="O16" s="810">
        <f t="shared" si="2"/>
        <v>144.52000000000001</v>
      </c>
      <c r="P16" s="1138">
        <v>312.95</v>
      </c>
      <c r="Q16" s="617">
        <f t="shared" si="3"/>
        <v>359.89</v>
      </c>
      <c r="R16" s="1137">
        <v>175.94</v>
      </c>
      <c r="S16" s="617">
        <f t="shared" si="4"/>
        <v>202.33</v>
      </c>
      <c r="T16" s="1137">
        <v>125.67</v>
      </c>
      <c r="U16" s="618">
        <f t="shared" si="5"/>
        <v>144.52000000000001</v>
      </c>
      <c r="V16" s="1137">
        <v>24.78</v>
      </c>
      <c r="W16" s="618">
        <f t="shared" si="6"/>
        <v>28.5</v>
      </c>
      <c r="X16" s="1139">
        <v>5.29</v>
      </c>
      <c r="Y16" s="642">
        <f t="shared" si="7"/>
        <v>6.08</v>
      </c>
      <c r="Z16" s="1139">
        <v>11.8</v>
      </c>
      <c r="AA16" s="642">
        <f t="shared" si="7"/>
        <v>13.57</v>
      </c>
      <c r="AC16" s="229"/>
      <c r="AD16" s="230"/>
      <c r="AE16" s="231"/>
      <c r="AF16" s="220"/>
      <c r="AG16" s="220"/>
      <c r="AH16" s="220"/>
      <c r="AK16" s="232"/>
      <c r="AL16" s="232"/>
      <c r="AM16" s="232"/>
      <c r="AN16" s="232"/>
      <c r="AO16" s="232"/>
      <c r="AP16" s="232"/>
    </row>
    <row r="17" spans="1:42" ht="21.6" customHeight="1">
      <c r="A17" t="s">
        <v>53</v>
      </c>
      <c r="B17" t="s">
        <v>122</v>
      </c>
      <c r="C17">
        <v>2</v>
      </c>
      <c r="D17">
        <v>2</v>
      </c>
      <c r="E17" t="str">
        <f t="shared" si="0"/>
        <v>We22N</v>
      </c>
      <c r="G17" s="5"/>
      <c r="H17" s="1566"/>
      <c r="I17" s="615" t="s">
        <v>6</v>
      </c>
      <c r="J17" s="1140">
        <v>734.61</v>
      </c>
      <c r="K17" s="625">
        <f t="shared" si="8"/>
        <v>844.8</v>
      </c>
      <c r="L17" s="1141">
        <v>183.66</v>
      </c>
      <c r="M17" s="625">
        <f t="shared" si="1"/>
        <v>211.21</v>
      </c>
      <c r="N17" s="1151">
        <v>122.43</v>
      </c>
      <c r="O17" s="811">
        <f t="shared" si="2"/>
        <v>140.79</v>
      </c>
      <c r="P17" s="1142">
        <v>304.87</v>
      </c>
      <c r="Q17" s="625">
        <f t="shared" si="3"/>
        <v>350.6</v>
      </c>
      <c r="R17" s="1141">
        <v>171.41</v>
      </c>
      <c r="S17" s="625">
        <f t="shared" si="4"/>
        <v>197.12</v>
      </c>
      <c r="T17" s="1141">
        <v>122.43</v>
      </c>
      <c r="U17" s="626">
        <f t="shared" si="5"/>
        <v>140.79</v>
      </c>
      <c r="V17" s="1141">
        <v>24.14</v>
      </c>
      <c r="W17" s="626">
        <f t="shared" si="6"/>
        <v>27.76</v>
      </c>
      <c r="X17" s="1143">
        <v>12.27</v>
      </c>
      <c r="Y17" s="631">
        <f t="shared" si="7"/>
        <v>14.11</v>
      </c>
      <c r="Z17" s="1143">
        <v>11.37</v>
      </c>
      <c r="AA17" s="631">
        <f t="shared" si="7"/>
        <v>13.08</v>
      </c>
      <c r="AB17" s="7"/>
      <c r="AC17" s="229"/>
      <c r="AD17" s="221"/>
      <c r="AE17" s="221"/>
      <c r="AF17" s="221"/>
      <c r="AG17" s="221"/>
      <c r="AH17" s="221"/>
      <c r="AK17" s="232"/>
      <c r="AL17" s="232"/>
      <c r="AM17" s="232"/>
      <c r="AN17" s="232"/>
      <c r="AO17" s="232"/>
      <c r="AP17" s="232"/>
    </row>
    <row r="18" spans="1:42" ht="21.6" customHeight="1">
      <c r="A18" t="s">
        <v>53</v>
      </c>
      <c r="B18" t="s">
        <v>122</v>
      </c>
      <c r="C18">
        <v>2</v>
      </c>
      <c r="D18">
        <v>3</v>
      </c>
      <c r="E18" t="str">
        <f t="shared" si="0"/>
        <v>We23N</v>
      </c>
      <c r="G18" s="5"/>
      <c r="H18" s="1566"/>
      <c r="I18" s="615" t="s">
        <v>7</v>
      </c>
      <c r="J18" s="1140">
        <v>681.72</v>
      </c>
      <c r="K18" s="625">
        <f t="shared" si="8"/>
        <v>783.98</v>
      </c>
      <c r="L18" s="1141">
        <v>170.43</v>
      </c>
      <c r="M18" s="625">
        <f t="shared" si="1"/>
        <v>195.99</v>
      </c>
      <c r="N18" s="1151">
        <v>113.61</v>
      </c>
      <c r="O18" s="811">
        <f t="shared" si="2"/>
        <v>130.65</v>
      </c>
      <c r="P18" s="1142">
        <v>282.93</v>
      </c>
      <c r="Q18" s="625">
        <f t="shared" si="3"/>
        <v>325.37</v>
      </c>
      <c r="R18" s="1141">
        <v>159.08000000000001</v>
      </c>
      <c r="S18" s="625">
        <f t="shared" si="4"/>
        <v>182.94</v>
      </c>
      <c r="T18" s="1141">
        <v>113.61</v>
      </c>
      <c r="U18" s="626">
        <f t="shared" si="5"/>
        <v>130.65</v>
      </c>
      <c r="V18" s="1141">
        <v>22.4</v>
      </c>
      <c r="W18" s="626">
        <f t="shared" si="6"/>
        <v>25.76</v>
      </c>
      <c r="X18" s="1143">
        <v>9.2799999999999994</v>
      </c>
      <c r="Y18" s="631">
        <f t="shared" si="7"/>
        <v>10.67</v>
      </c>
      <c r="Z18" s="1143">
        <v>10.38</v>
      </c>
      <c r="AA18" s="631">
        <f t="shared" si="7"/>
        <v>11.94</v>
      </c>
      <c r="AB18" s="7"/>
      <c r="AC18" s="229"/>
      <c r="AD18" s="221"/>
      <c r="AE18" s="221"/>
      <c r="AF18" s="221"/>
      <c r="AG18" s="221"/>
      <c r="AH18" s="221"/>
      <c r="AK18" s="232"/>
      <c r="AL18" s="232"/>
      <c r="AM18" s="232"/>
      <c r="AN18" s="232"/>
      <c r="AO18" s="232"/>
      <c r="AP18" s="232"/>
    </row>
    <row r="19" spans="1:42" ht="21.6" customHeight="1">
      <c r="A19" t="s">
        <v>53</v>
      </c>
      <c r="B19" t="s">
        <v>122</v>
      </c>
      <c r="C19">
        <v>2</v>
      </c>
      <c r="D19">
        <v>4</v>
      </c>
      <c r="E19" t="str">
        <f t="shared" si="0"/>
        <v>We24N</v>
      </c>
      <c r="G19" s="5"/>
      <c r="H19" s="1567"/>
      <c r="I19" s="632" t="s">
        <v>115</v>
      </c>
      <c r="J19" s="1145">
        <v>635.69000000000005</v>
      </c>
      <c r="K19" s="634">
        <f t="shared" si="8"/>
        <v>731.04</v>
      </c>
      <c r="L19" s="1146">
        <v>158.93</v>
      </c>
      <c r="M19" s="634">
        <f t="shared" si="1"/>
        <v>182.77</v>
      </c>
      <c r="N19" s="1152">
        <v>105.95</v>
      </c>
      <c r="O19" s="812">
        <f t="shared" si="2"/>
        <v>121.84</v>
      </c>
      <c r="P19" s="1147">
        <v>263.83</v>
      </c>
      <c r="Q19" s="634">
        <f t="shared" si="3"/>
        <v>303.39999999999998</v>
      </c>
      <c r="R19" s="1146">
        <v>148.33000000000001</v>
      </c>
      <c r="S19" s="634">
        <f t="shared" si="4"/>
        <v>170.58</v>
      </c>
      <c r="T19" s="1146">
        <v>105.95</v>
      </c>
      <c r="U19" s="635">
        <f t="shared" si="5"/>
        <v>121.84</v>
      </c>
      <c r="V19" s="1146">
        <v>20.89</v>
      </c>
      <c r="W19" s="635">
        <f t="shared" si="6"/>
        <v>24.02</v>
      </c>
      <c r="X19" s="1153">
        <v>10.65</v>
      </c>
      <c r="Y19" s="640">
        <f t="shared" si="7"/>
        <v>12.25</v>
      </c>
      <c r="Z19" s="1153">
        <v>18.12</v>
      </c>
      <c r="AA19" s="640">
        <f t="shared" si="7"/>
        <v>20.84</v>
      </c>
      <c r="AB19" s="232"/>
      <c r="AC19" s="229"/>
      <c r="AD19" s="222"/>
      <c r="AE19" s="222"/>
      <c r="AF19" s="222"/>
      <c r="AG19" s="222"/>
      <c r="AH19" s="222"/>
      <c r="AK19" s="232"/>
      <c r="AL19" s="232"/>
      <c r="AM19" s="232"/>
      <c r="AN19" s="232"/>
      <c r="AO19" s="232"/>
      <c r="AP19" s="232"/>
    </row>
    <row r="20" spans="1:42" ht="21.6" customHeight="1">
      <c r="A20" t="s">
        <v>53</v>
      </c>
      <c r="B20" t="s">
        <v>122</v>
      </c>
      <c r="C20">
        <v>3</v>
      </c>
      <c r="D20">
        <v>1</v>
      </c>
      <c r="E20" t="str">
        <f t="shared" si="0"/>
        <v>We31N</v>
      </c>
      <c r="G20" s="5"/>
      <c r="H20" s="1565" t="s">
        <v>32</v>
      </c>
      <c r="I20" s="615" t="s">
        <v>5</v>
      </c>
      <c r="J20" s="1136">
        <v>761.46</v>
      </c>
      <c r="K20" s="617">
        <f t="shared" si="8"/>
        <v>875.68</v>
      </c>
      <c r="L20" s="1137">
        <v>190.36</v>
      </c>
      <c r="M20" s="617">
        <f t="shared" si="1"/>
        <v>218.91</v>
      </c>
      <c r="N20" s="1149">
        <v>126.91</v>
      </c>
      <c r="O20" s="810">
        <f t="shared" si="2"/>
        <v>145.94999999999999</v>
      </c>
      <c r="P20" s="1138">
        <v>316.02</v>
      </c>
      <c r="Q20" s="617">
        <f t="shared" si="3"/>
        <v>363.42</v>
      </c>
      <c r="R20" s="1137">
        <v>177.67</v>
      </c>
      <c r="S20" s="617">
        <f t="shared" si="4"/>
        <v>204.32</v>
      </c>
      <c r="T20" s="1137">
        <v>126.91</v>
      </c>
      <c r="U20" s="618">
        <f t="shared" si="5"/>
        <v>145.94999999999999</v>
      </c>
      <c r="V20" s="1137">
        <v>24.78</v>
      </c>
      <c r="W20" s="618">
        <f t="shared" si="6"/>
        <v>28.5</v>
      </c>
      <c r="X20" s="1150">
        <v>5.29</v>
      </c>
      <c r="Y20" s="642">
        <f t="shared" si="7"/>
        <v>6.08</v>
      </c>
      <c r="Z20" s="1150">
        <v>11.92</v>
      </c>
      <c r="AA20" s="642">
        <f t="shared" si="7"/>
        <v>13.71</v>
      </c>
      <c r="AC20" s="229"/>
      <c r="AD20" s="230"/>
      <c r="AE20" s="231"/>
      <c r="AF20" s="220"/>
      <c r="AG20" s="220"/>
      <c r="AH20" s="220"/>
      <c r="AK20" s="232"/>
      <c r="AL20" s="232"/>
      <c r="AM20" s="232"/>
      <c r="AN20" s="232"/>
      <c r="AO20" s="232"/>
      <c r="AP20" s="232"/>
    </row>
    <row r="21" spans="1:42" ht="21.6" customHeight="1">
      <c r="A21" t="s">
        <v>53</v>
      </c>
      <c r="B21" t="s">
        <v>122</v>
      </c>
      <c r="C21">
        <v>3</v>
      </c>
      <c r="D21">
        <v>2</v>
      </c>
      <c r="E21" t="str">
        <f t="shared" si="0"/>
        <v>We32N</v>
      </c>
      <c r="G21" s="5"/>
      <c r="H21" s="1566"/>
      <c r="I21" s="615" t="s">
        <v>6</v>
      </c>
      <c r="J21" s="1140">
        <v>741.81</v>
      </c>
      <c r="K21" s="625">
        <f t="shared" si="8"/>
        <v>853.08</v>
      </c>
      <c r="L21" s="1141">
        <v>185.46</v>
      </c>
      <c r="M21" s="625">
        <f t="shared" si="1"/>
        <v>213.28</v>
      </c>
      <c r="N21" s="1151">
        <v>123.64</v>
      </c>
      <c r="O21" s="811">
        <f t="shared" si="2"/>
        <v>142.19</v>
      </c>
      <c r="P21" s="1142">
        <v>307.86</v>
      </c>
      <c r="Q21" s="625">
        <f t="shared" si="3"/>
        <v>354.04</v>
      </c>
      <c r="R21" s="1141">
        <v>173.08</v>
      </c>
      <c r="S21" s="625">
        <f t="shared" si="4"/>
        <v>199.04</v>
      </c>
      <c r="T21" s="1141">
        <v>123.64</v>
      </c>
      <c r="U21" s="626">
        <f t="shared" si="5"/>
        <v>142.19</v>
      </c>
      <c r="V21" s="1141">
        <v>24.14</v>
      </c>
      <c r="W21" s="626">
        <f t="shared" si="6"/>
        <v>27.76</v>
      </c>
      <c r="X21" s="1143">
        <v>12.27</v>
      </c>
      <c r="Y21" s="631">
        <f t="shared" si="7"/>
        <v>14.11</v>
      </c>
      <c r="Z21" s="1143">
        <v>11.47</v>
      </c>
      <c r="AA21" s="631">
        <f t="shared" si="7"/>
        <v>13.19</v>
      </c>
      <c r="AB21" s="7"/>
      <c r="AC21" s="229"/>
      <c r="AD21" s="221"/>
      <c r="AE21" s="221"/>
      <c r="AF21" s="221"/>
      <c r="AG21" s="221"/>
      <c r="AH21" s="221"/>
      <c r="AK21" s="232"/>
      <c r="AL21" s="232"/>
      <c r="AM21" s="232"/>
      <c r="AN21" s="232"/>
      <c r="AO21" s="232"/>
      <c r="AP21" s="232"/>
    </row>
    <row r="22" spans="1:42" ht="21.6" customHeight="1">
      <c r="A22" t="s">
        <v>53</v>
      </c>
      <c r="B22" t="s">
        <v>122</v>
      </c>
      <c r="C22">
        <v>3</v>
      </c>
      <c r="D22">
        <v>3</v>
      </c>
      <c r="E22" t="str">
        <f t="shared" si="0"/>
        <v>We33N</v>
      </c>
      <c r="G22" s="5"/>
      <c r="H22" s="1566"/>
      <c r="I22" s="615" t="s">
        <v>7</v>
      </c>
      <c r="J22" s="1140">
        <v>688.4</v>
      </c>
      <c r="K22" s="625">
        <f t="shared" si="8"/>
        <v>791.66</v>
      </c>
      <c r="L22" s="1141">
        <v>172.1</v>
      </c>
      <c r="M22" s="625">
        <f t="shared" si="1"/>
        <v>197.92</v>
      </c>
      <c r="N22" s="1151">
        <v>114.74</v>
      </c>
      <c r="O22" s="811">
        <f t="shared" si="2"/>
        <v>131.94999999999999</v>
      </c>
      <c r="P22" s="1142">
        <v>285.69</v>
      </c>
      <c r="Q22" s="625">
        <f t="shared" si="3"/>
        <v>328.54</v>
      </c>
      <c r="R22" s="1141">
        <v>160.63</v>
      </c>
      <c r="S22" s="625">
        <f t="shared" si="4"/>
        <v>184.72</v>
      </c>
      <c r="T22" s="1141">
        <v>114.74</v>
      </c>
      <c r="U22" s="626">
        <f t="shared" si="5"/>
        <v>131.94999999999999</v>
      </c>
      <c r="V22" s="1141">
        <v>22.4</v>
      </c>
      <c r="W22" s="626">
        <f t="shared" si="6"/>
        <v>25.76</v>
      </c>
      <c r="X22" s="1143">
        <v>9.2799999999999994</v>
      </c>
      <c r="Y22" s="631">
        <f t="shared" si="7"/>
        <v>10.67</v>
      </c>
      <c r="Z22" s="1143">
        <v>10.47</v>
      </c>
      <c r="AA22" s="631">
        <f t="shared" si="7"/>
        <v>12.04</v>
      </c>
      <c r="AB22" s="7"/>
      <c r="AC22" s="229"/>
      <c r="AD22" s="221"/>
      <c r="AE22" s="221"/>
      <c r="AF22" s="221"/>
      <c r="AG22" s="221"/>
      <c r="AH22" s="221"/>
      <c r="AK22" s="232"/>
      <c r="AL22" s="232"/>
      <c r="AM22" s="232"/>
      <c r="AN22" s="232"/>
      <c r="AO22" s="232"/>
      <c r="AP22" s="232"/>
    </row>
    <row r="23" spans="1:42" ht="21.6" customHeight="1" thickBot="1">
      <c r="A23" t="s">
        <v>53</v>
      </c>
      <c r="B23" t="s">
        <v>122</v>
      </c>
      <c r="C23">
        <v>3</v>
      </c>
      <c r="D23">
        <v>4</v>
      </c>
      <c r="E23" t="str">
        <f t="shared" si="0"/>
        <v>We34N</v>
      </c>
      <c r="G23" s="5"/>
      <c r="H23" s="1584"/>
      <c r="I23" s="643" t="s">
        <v>115</v>
      </c>
      <c r="J23" s="1154">
        <v>641.91999999999996</v>
      </c>
      <c r="K23" s="645">
        <f t="shared" si="8"/>
        <v>738.21</v>
      </c>
      <c r="L23" s="1155">
        <v>160.47999999999999</v>
      </c>
      <c r="M23" s="645">
        <f t="shared" si="1"/>
        <v>184.55</v>
      </c>
      <c r="N23" s="1156">
        <v>106.97</v>
      </c>
      <c r="O23" s="813">
        <f t="shared" si="2"/>
        <v>123.02</v>
      </c>
      <c r="P23" s="1157">
        <v>266.41000000000003</v>
      </c>
      <c r="Q23" s="645">
        <f t="shared" si="3"/>
        <v>306.37</v>
      </c>
      <c r="R23" s="1155">
        <v>149.78</v>
      </c>
      <c r="S23" s="645">
        <f t="shared" si="4"/>
        <v>172.25</v>
      </c>
      <c r="T23" s="1155">
        <v>106.97</v>
      </c>
      <c r="U23" s="646">
        <f t="shared" si="5"/>
        <v>123.02</v>
      </c>
      <c r="V23" s="1155">
        <v>20.89</v>
      </c>
      <c r="W23" s="646">
        <f t="shared" si="6"/>
        <v>24.02</v>
      </c>
      <c r="X23" s="1158">
        <v>10.65</v>
      </c>
      <c r="Y23" s="651">
        <f t="shared" si="7"/>
        <v>12.25</v>
      </c>
      <c r="Z23" s="1158">
        <v>18.3</v>
      </c>
      <c r="AA23" s="651">
        <f t="shared" si="7"/>
        <v>21.05</v>
      </c>
      <c r="AB23" s="232"/>
      <c r="AC23" s="229"/>
      <c r="AD23" s="222"/>
      <c r="AE23" s="222"/>
      <c r="AF23" s="222"/>
      <c r="AG23" s="222"/>
      <c r="AH23" s="222"/>
      <c r="AK23" s="232"/>
      <c r="AL23" s="232"/>
      <c r="AM23" s="232"/>
      <c r="AN23" s="232"/>
      <c r="AO23" s="232"/>
      <c r="AP23" s="232"/>
    </row>
    <row r="24" spans="1:42" ht="42.6" customHeight="1" thickBot="1">
      <c r="G24" s="8"/>
      <c r="H24" s="652"/>
      <c r="I24" s="1159" t="s">
        <v>116</v>
      </c>
      <c r="J24" s="654"/>
      <c r="K24" s="659"/>
      <c r="L24" s="654"/>
      <c r="M24" s="659"/>
      <c r="N24" s="654"/>
      <c r="O24" s="659"/>
      <c r="P24" s="654"/>
      <c r="Q24" s="659"/>
      <c r="R24" s="654"/>
      <c r="S24" s="659"/>
      <c r="T24" s="654"/>
      <c r="U24" s="659"/>
      <c r="V24" s="656"/>
      <c r="W24" s="814"/>
      <c r="X24" s="232"/>
      <c r="Y24" s="229"/>
      <c r="Z24" s="222"/>
      <c r="AA24" s="222"/>
      <c r="AB24" s="222"/>
      <c r="AC24" s="222"/>
      <c r="AD24" s="222"/>
      <c r="AG24" s="232"/>
      <c r="AH24" s="232"/>
      <c r="AI24" s="232"/>
      <c r="AJ24" s="232"/>
      <c r="AK24" s="232"/>
      <c r="AL24" s="232"/>
    </row>
    <row r="25" spans="1:42" ht="29.85" customHeight="1" thickBot="1">
      <c r="G25" s="8"/>
      <c r="H25" s="1585" t="s">
        <v>28</v>
      </c>
      <c r="I25" s="1569"/>
      <c r="J25" s="1569"/>
      <c r="K25" s="1569"/>
      <c r="L25" s="1569"/>
      <c r="M25" s="1569"/>
      <c r="N25" s="1569"/>
      <c r="O25" s="1570"/>
      <c r="P25" s="604"/>
      <c r="Q25" s="604"/>
      <c r="R25" s="604"/>
      <c r="S25" s="604"/>
      <c r="T25" s="604"/>
      <c r="U25" s="604"/>
      <c r="V25" s="604"/>
      <c r="W25" s="657"/>
      <c r="X25" s="1338"/>
    </row>
    <row r="26" spans="1:42" ht="10.199999999999999" customHeight="1" thickBot="1">
      <c r="G26" s="8"/>
      <c r="H26" s="1586" t="s">
        <v>1</v>
      </c>
      <c r="I26" s="1587"/>
      <c r="J26" s="1589" t="s">
        <v>243</v>
      </c>
      <c r="K26" s="1590"/>
      <c r="L26" s="1589" t="s">
        <v>392</v>
      </c>
      <c r="M26" s="1590"/>
      <c r="N26" s="1593" t="s">
        <v>477</v>
      </c>
      <c r="O26" s="1594"/>
      <c r="P26" s="604"/>
      <c r="Q26" s="604"/>
      <c r="R26" s="604"/>
      <c r="S26" s="604"/>
      <c r="T26" s="604"/>
      <c r="U26" s="604"/>
      <c r="V26" s="604"/>
      <c r="W26" s="604"/>
    </row>
    <row r="27" spans="1:42" ht="54.6" customHeight="1">
      <c r="G27" s="8"/>
      <c r="H27" s="1588"/>
      <c r="I27" s="1576"/>
      <c r="J27" s="1591"/>
      <c r="K27" s="1592"/>
      <c r="L27" s="1591"/>
      <c r="M27" s="1592"/>
      <c r="N27" s="1595"/>
      <c r="O27" s="1596"/>
      <c r="P27" s="604"/>
      <c r="Q27" s="1605" t="s">
        <v>1</v>
      </c>
      <c r="R27" s="1606"/>
      <c r="S27" s="1597" t="s">
        <v>252</v>
      </c>
      <c r="T27" s="1598"/>
      <c r="U27" s="604"/>
      <c r="V27" s="604"/>
      <c r="W27" s="604"/>
    </row>
    <row r="28" spans="1:42" ht="34.950000000000003" customHeight="1">
      <c r="A28" t="s">
        <v>76</v>
      </c>
      <c r="B28" t="s">
        <v>123</v>
      </c>
      <c r="C28" t="s">
        <v>120</v>
      </c>
      <c r="D28" t="s">
        <v>1</v>
      </c>
      <c r="E28" t="s">
        <v>121</v>
      </c>
      <c r="G28" s="8"/>
      <c r="H28" s="1599"/>
      <c r="I28" s="1600"/>
      <c r="J28" s="663"/>
      <c r="K28" s="664" t="s">
        <v>26</v>
      </c>
      <c r="L28" s="663"/>
      <c r="M28" s="665" t="s">
        <v>26</v>
      </c>
      <c r="N28" s="663"/>
      <c r="O28" s="613" t="s">
        <v>26</v>
      </c>
      <c r="P28" s="604"/>
      <c r="Q28" s="1599"/>
      <c r="R28" s="1600"/>
      <c r="S28" s="668"/>
      <c r="T28" s="613" t="s">
        <v>26</v>
      </c>
      <c r="U28" s="604"/>
      <c r="V28" s="604"/>
      <c r="W28" s="604"/>
    </row>
    <row r="29" spans="1:42" ht="22.2" customHeight="1">
      <c r="A29" t="s">
        <v>53</v>
      </c>
      <c r="B29" t="s">
        <v>122</v>
      </c>
      <c r="C29">
        <v>0</v>
      </c>
      <c r="D29">
        <v>1</v>
      </c>
      <c r="E29" t="s">
        <v>125</v>
      </c>
      <c r="G29" s="8"/>
      <c r="H29" s="1601" t="s">
        <v>5</v>
      </c>
      <c r="I29" s="1602"/>
      <c r="J29" s="669">
        <v>42.66</v>
      </c>
      <c r="K29" s="670">
        <f>ROUND(J29 * (1 + VAT), 2)</f>
        <v>49.06</v>
      </c>
      <c r="L29" s="669">
        <v>52.65</v>
      </c>
      <c r="M29" s="671">
        <f>ROUND(L29 * (1 + VAT), 2)</f>
        <v>60.55</v>
      </c>
      <c r="N29" s="672">
        <v>0</v>
      </c>
      <c r="O29" s="673">
        <f>ROUND(N29 * (1 + VAT), 2)</f>
        <v>0</v>
      </c>
      <c r="P29" s="604"/>
      <c r="Q29" s="1603" t="s">
        <v>5</v>
      </c>
      <c r="R29" s="1604"/>
      <c r="S29" s="675">
        <v>0.45</v>
      </c>
      <c r="T29" s="816">
        <f>ROUND(S29 * (1 + VAT), 2)</f>
        <v>0.52</v>
      </c>
      <c r="U29" s="604"/>
      <c r="V29" s="604"/>
      <c r="W29" s="604"/>
    </row>
    <row r="30" spans="1:42" ht="22.2" customHeight="1">
      <c r="A30" t="s">
        <v>53</v>
      </c>
      <c r="B30" t="s">
        <v>122</v>
      </c>
      <c r="C30">
        <v>0</v>
      </c>
      <c r="D30">
        <v>2</v>
      </c>
      <c r="E30" t="s">
        <v>126</v>
      </c>
      <c r="G30" s="8"/>
      <c r="H30" s="1580" t="s">
        <v>6</v>
      </c>
      <c r="I30" s="1581"/>
      <c r="J30" s="677">
        <v>39.130000000000003</v>
      </c>
      <c r="K30" s="678">
        <f>ROUND(J30 * (1 + VAT), 2)</f>
        <v>45</v>
      </c>
      <c r="L30" s="677">
        <v>26.29</v>
      </c>
      <c r="M30" s="678">
        <f>ROUND(L30 * (1 + VAT), 2)</f>
        <v>30.23</v>
      </c>
      <c r="N30" s="1160">
        <v>0</v>
      </c>
      <c r="O30" s="681">
        <f>ROUND(N30 * (1 + VAT), 2)</f>
        <v>0</v>
      </c>
      <c r="P30" s="604"/>
      <c r="Q30" s="1582" t="s">
        <v>6</v>
      </c>
      <c r="R30" s="1583"/>
      <c r="S30" s="683">
        <v>0.42</v>
      </c>
      <c r="T30" s="818">
        <f>ROUND(S30 * (1 + VAT), 2)</f>
        <v>0.48</v>
      </c>
      <c r="U30" s="604"/>
      <c r="V30" s="604"/>
      <c r="W30" s="604"/>
    </row>
    <row r="31" spans="1:42" ht="22.2" customHeight="1">
      <c r="A31" t="s">
        <v>53</v>
      </c>
      <c r="B31" t="s">
        <v>122</v>
      </c>
      <c r="C31">
        <v>0</v>
      </c>
      <c r="D31">
        <v>3</v>
      </c>
      <c r="E31" t="s">
        <v>127</v>
      </c>
      <c r="G31" s="8"/>
      <c r="H31" s="1580" t="s">
        <v>7</v>
      </c>
      <c r="I31" s="1581"/>
      <c r="J31" s="677">
        <v>14.16</v>
      </c>
      <c r="K31" s="678">
        <f>ROUND(J31 * (1 + VAT), 2)</f>
        <v>16.28</v>
      </c>
      <c r="L31" s="677">
        <v>10.36</v>
      </c>
      <c r="M31" s="678">
        <f>ROUND(L31 * (1 + VAT), 2)</f>
        <v>11.91</v>
      </c>
      <c r="N31" s="685">
        <v>11.09</v>
      </c>
      <c r="O31" s="686">
        <f>ROUND(N31 * (1 + VAT), 2)</f>
        <v>12.75</v>
      </c>
      <c r="P31" s="604"/>
      <c r="Q31" s="1582" t="s">
        <v>7</v>
      </c>
      <c r="R31" s="1583"/>
      <c r="S31" s="683">
        <v>0.39</v>
      </c>
      <c r="T31" s="818">
        <f>ROUND(S31 * (1 + VAT), 2)</f>
        <v>0.45</v>
      </c>
      <c r="U31" s="604"/>
      <c r="V31" s="604"/>
      <c r="W31" s="604"/>
    </row>
    <row r="32" spans="1:42" ht="22.2" customHeight="1" thickBot="1">
      <c r="A32" t="s">
        <v>53</v>
      </c>
      <c r="B32" t="s">
        <v>122</v>
      </c>
      <c r="C32">
        <v>0</v>
      </c>
      <c r="D32">
        <v>4</v>
      </c>
      <c r="E32" t="s">
        <v>128</v>
      </c>
      <c r="G32" s="8"/>
      <c r="H32" s="1607" t="s">
        <v>115</v>
      </c>
      <c r="I32" s="1608"/>
      <c r="J32" s="687">
        <v>0</v>
      </c>
      <c r="K32" s="688">
        <f>ROUND(J32 * (1 + VAT), 2)</f>
        <v>0</v>
      </c>
      <c r="L32" s="820">
        <v>0</v>
      </c>
      <c r="M32" s="821">
        <f>ROUND(L32 * (1 + VAT), 2)</f>
        <v>0</v>
      </c>
      <c r="N32" s="771">
        <v>11.09</v>
      </c>
      <c r="O32" s="690">
        <f>ROUND(N32 * (1 + VAT), 2)</f>
        <v>12.75</v>
      </c>
      <c r="P32" s="604"/>
      <c r="Q32" s="1609" t="s">
        <v>115</v>
      </c>
      <c r="R32" s="1610"/>
      <c r="S32" s="692">
        <v>0.37</v>
      </c>
      <c r="T32" s="822">
        <f>ROUND(S32 * (1 + VAT), 2)</f>
        <v>0.43</v>
      </c>
      <c r="U32" s="604"/>
      <c r="V32" s="604"/>
      <c r="W32" s="604"/>
    </row>
    <row r="33" spans="1:36" ht="21" customHeight="1">
      <c r="G33" s="8"/>
      <c r="H33" s="653" t="s">
        <v>116</v>
      </c>
      <c r="I33" s="694"/>
      <c r="J33" s="604"/>
      <c r="K33" s="604"/>
      <c r="L33" s="604"/>
      <c r="M33" s="604"/>
      <c r="N33" s="695"/>
      <c r="O33" s="657"/>
      <c r="P33" s="604"/>
      <c r="Q33" s="653" t="s">
        <v>116</v>
      </c>
      <c r="R33" s="694"/>
      <c r="S33" s="696"/>
      <c r="T33" s="657"/>
      <c r="U33" s="604"/>
      <c r="V33" s="695"/>
      <c r="W33" s="657"/>
    </row>
    <row r="34" spans="1:36" ht="21" customHeight="1" thickBot="1">
      <c r="G34" s="8"/>
      <c r="H34" s="653"/>
      <c r="I34" s="694"/>
      <c r="J34" s="604"/>
      <c r="K34" s="604"/>
      <c r="L34" s="604"/>
      <c r="M34" s="604"/>
      <c r="N34" s="695"/>
      <c r="O34" s="657"/>
      <c r="P34" s="604"/>
      <c r="Q34" s="653"/>
      <c r="R34" s="694"/>
      <c r="S34" s="696"/>
      <c r="T34" s="657"/>
      <c r="U34" s="604"/>
      <c r="V34" s="695"/>
      <c r="W34" s="657"/>
    </row>
    <row r="35" spans="1:36" ht="31.2" customHeight="1">
      <c r="G35" s="8"/>
      <c r="H35" s="1605" t="s">
        <v>64</v>
      </c>
      <c r="I35" s="1611"/>
      <c r="J35" s="1597" t="s">
        <v>555</v>
      </c>
      <c r="K35" s="1612"/>
      <c r="L35" s="1593" t="s">
        <v>479</v>
      </c>
      <c r="M35" s="1615"/>
      <c r="N35" s="604"/>
      <c r="O35" s="604"/>
      <c r="P35" s="604"/>
      <c r="Q35" s="1561" t="s">
        <v>486</v>
      </c>
      <c r="R35" s="1617"/>
      <c r="S35" s="1617"/>
      <c r="T35" s="1562"/>
      <c r="U35" s="604"/>
      <c r="V35" s="604"/>
      <c r="W35" s="604"/>
    </row>
    <row r="36" spans="1:36" ht="15.6" customHeight="1">
      <c r="G36" s="8"/>
      <c r="H36" s="756"/>
      <c r="I36" s="823"/>
      <c r="J36" s="1613"/>
      <c r="K36" s="1614"/>
      <c r="L36" s="1616"/>
      <c r="M36" s="1614"/>
      <c r="N36" s="604"/>
      <c r="O36" s="604"/>
      <c r="P36" s="604"/>
      <c r="Q36" s="1182"/>
      <c r="R36" s="1183"/>
      <c r="S36" s="1183"/>
      <c r="T36" s="1184"/>
      <c r="U36" s="604"/>
      <c r="V36" s="604"/>
      <c r="W36" s="604"/>
    </row>
    <row r="37" spans="1:36" ht="22.2" customHeight="1">
      <c r="A37" t="s">
        <v>76</v>
      </c>
      <c r="B37" t="s">
        <v>123</v>
      </c>
      <c r="C37" t="s">
        <v>120</v>
      </c>
      <c r="D37" t="s">
        <v>1</v>
      </c>
      <c r="E37" t="s">
        <v>121</v>
      </c>
      <c r="G37" s="8"/>
      <c r="H37" s="1621"/>
      <c r="I37" s="1622"/>
      <c r="J37" s="701"/>
      <c r="K37" s="700" t="s">
        <v>26</v>
      </c>
      <c r="L37" s="701"/>
      <c r="M37" s="702" t="s">
        <v>26</v>
      </c>
      <c r="N37" s="604"/>
      <c r="O37" s="604"/>
      <c r="P37" s="604"/>
      <c r="Q37" s="1623" t="s">
        <v>48</v>
      </c>
      <c r="R37" s="1624"/>
      <c r="S37" s="1574" t="s">
        <v>49</v>
      </c>
      <c r="T37" s="1625"/>
      <c r="U37" s="604"/>
      <c r="V37" s="604"/>
      <c r="W37" s="604"/>
    </row>
    <row r="38" spans="1:36" ht="22.2" customHeight="1">
      <c r="A38" t="s">
        <v>53</v>
      </c>
      <c r="B38" t="s">
        <v>122</v>
      </c>
      <c r="C38">
        <v>0</v>
      </c>
      <c r="D38">
        <v>1</v>
      </c>
      <c r="E38" t="s">
        <v>125</v>
      </c>
      <c r="G38" s="8"/>
      <c r="H38" s="1626" t="s">
        <v>38</v>
      </c>
      <c r="I38" s="1627"/>
      <c r="J38" s="1163">
        <v>14.94</v>
      </c>
      <c r="K38" s="1164">
        <f>ROUND(J38 * (1 + VAT), 2)</f>
        <v>17.18</v>
      </c>
      <c r="L38" s="1165">
        <v>0.79</v>
      </c>
      <c r="M38" s="1166">
        <f>ROUND(L38 * (1 + VAT), 2)</f>
        <v>0.91</v>
      </c>
      <c r="N38" s="604"/>
      <c r="O38" s="604"/>
      <c r="P38" s="604"/>
      <c r="Q38" s="826"/>
      <c r="R38" s="700" t="s">
        <v>26</v>
      </c>
      <c r="S38" s="827"/>
      <c r="T38" s="702" t="s">
        <v>26</v>
      </c>
      <c r="U38" s="604"/>
      <c r="V38" s="604"/>
      <c r="W38" s="604"/>
    </row>
    <row r="39" spans="1:36" ht="22.2" customHeight="1" thickBot="1">
      <c r="A39" t="s">
        <v>53</v>
      </c>
      <c r="B39" t="s">
        <v>122</v>
      </c>
      <c r="C39">
        <v>0</v>
      </c>
      <c r="D39">
        <v>1</v>
      </c>
      <c r="E39" t="s">
        <v>125</v>
      </c>
      <c r="G39" s="8"/>
      <c r="H39" s="1626" t="s">
        <v>39</v>
      </c>
      <c r="I39" s="1627"/>
      <c r="J39" s="1167">
        <v>69.91</v>
      </c>
      <c r="K39" s="1168">
        <f>ROUND(J39 * (1 + VAT), 2)</f>
        <v>80.400000000000006</v>
      </c>
      <c r="L39" s="1169">
        <v>13.49</v>
      </c>
      <c r="M39" s="1170">
        <f>ROUND(L39 * (1 + VAT), 2)</f>
        <v>15.51</v>
      </c>
      <c r="N39" s="604"/>
      <c r="O39" s="604"/>
      <c r="P39" s="604"/>
      <c r="Q39" s="720">
        <v>34.49</v>
      </c>
      <c r="R39" s="828">
        <f>ROUND(Q39 * (1 + VAT), 2)</f>
        <v>39.659999999999997</v>
      </c>
      <c r="S39" s="1171">
        <v>0</v>
      </c>
      <c r="T39" s="1172">
        <f>ROUND(S39 * (1 + VAT), 2)</f>
        <v>0</v>
      </c>
      <c r="U39" s="604"/>
      <c r="V39" s="604"/>
      <c r="W39" s="604"/>
    </row>
    <row r="40" spans="1:36" ht="22.2" customHeight="1">
      <c r="A40" t="s">
        <v>53</v>
      </c>
      <c r="B40" t="s">
        <v>122</v>
      </c>
      <c r="C40">
        <v>0</v>
      </c>
      <c r="D40">
        <v>1</v>
      </c>
      <c r="E40" t="s">
        <v>125</v>
      </c>
      <c r="G40" s="8"/>
      <c r="H40" s="1626" t="s">
        <v>40</v>
      </c>
      <c r="I40" s="1627"/>
      <c r="J40" s="1167">
        <v>215.91</v>
      </c>
      <c r="K40" s="1168">
        <f>ROUND(J40 * (1 + VAT), 2)</f>
        <v>248.3</v>
      </c>
      <c r="L40" s="1169">
        <v>21.07</v>
      </c>
      <c r="M40" s="1170">
        <f>ROUND(L40 * (1 + VAT), 2)</f>
        <v>24.23</v>
      </c>
      <c r="N40" s="604"/>
      <c r="O40" s="604"/>
      <c r="P40" s="604"/>
      <c r="Q40" s="604"/>
      <c r="R40" s="604"/>
      <c r="S40" s="1173"/>
      <c r="T40" s="1173"/>
      <c r="U40" s="604"/>
      <c r="V40" s="604"/>
      <c r="W40" s="604"/>
    </row>
    <row r="41" spans="1:36" ht="22.2" customHeight="1">
      <c r="A41" t="s">
        <v>53</v>
      </c>
      <c r="B41" t="s">
        <v>122</v>
      </c>
      <c r="C41">
        <v>0</v>
      </c>
      <c r="D41">
        <v>1</v>
      </c>
      <c r="E41" t="s">
        <v>125</v>
      </c>
      <c r="G41" s="8"/>
      <c r="H41" s="1626" t="s">
        <v>34</v>
      </c>
      <c r="I41" s="1627"/>
      <c r="J41" s="1167">
        <v>215.91</v>
      </c>
      <c r="K41" s="1168">
        <f>ROUND(J41 * (1 + VAT), 2)</f>
        <v>248.3</v>
      </c>
      <c r="L41" s="1169">
        <v>21.07</v>
      </c>
      <c r="M41" s="1170">
        <f>ROUND(L41 * (1 + VAT), 2)</f>
        <v>24.23</v>
      </c>
      <c r="N41" s="604"/>
      <c r="O41" s="604"/>
      <c r="P41" s="604"/>
      <c r="Q41" s="604"/>
      <c r="R41" s="604"/>
      <c r="S41" s="604"/>
      <c r="T41" s="604"/>
      <c r="U41" s="604"/>
      <c r="V41" s="604"/>
      <c r="W41" s="604"/>
    </row>
    <row r="42" spans="1:36" ht="22.2" customHeight="1" thickBot="1">
      <c r="A42" t="s">
        <v>53</v>
      </c>
      <c r="B42" t="s">
        <v>122</v>
      </c>
      <c r="C42">
        <v>0</v>
      </c>
      <c r="D42">
        <v>1</v>
      </c>
      <c r="E42" t="s">
        <v>125</v>
      </c>
      <c r="G42" s="8"/>
      <c r="H42" s="1628" t="s">
        <v>33</v>
      </c>
      <c r="I42" s="1629"/>
      <c r="J42" s="711">
        <v>1216.44</v>
      </c>
      <c r="K42" s="710">
        <f>ROUND(J42 * (1 + VAT), 2)</f>
        <v>1398.91</v>
      </c>
      <c r="L42" s="711">
        <v>21.07</v>
      </c>
      <c r="M42" s="712">
        <f>ROUND(L42 * (1 + VAT), 2)</f>
        <v>24.23</v>
      </c>
      <c r="N42" s="604"/>
      <c r="O42" s="604"/>
      <c r="P42" s="604"/>
      <c r="Q42" s="604"/>
      <c r="R42" s="604"/>
      <c r="S42" s="604"/>
      <c r="T42" s="604"/>
      <c r="U42" s="604"/>
      <c r="V42" s="604"/>
      <c r="W42" s="604"/>
    </row>
    <row r="43" spans="1:36" ht="7.95" customHeight="1">
      <c r="G43" s="8"/>
      <c r="H43" s="713"/>
      <c r="I43" s="713"/>
      <c r="J43" s="714"/>
      <c r="K43" s="715"/>
      <c r="L43" s="714"/>
      <c r="M43" s="715"/>
      <c r="N43" s="604"/>
      <c r="O43" s="604"/>
      <c r="P43" s="604"/>
      <c r="Q43" s="604"/>
      <c r="R43" s="604"/>
      <c r="S43" s="604"/>
      <c r="T43" s="604"/>
      <c r="U43" s="604"/>
      <c r="V43" s="604"/>
      <c r="W43" s="604"/>
    </row>
    <row r="44" spans="1:36" ht="12" customHeight="1" thickBot="1">
      <c r="G44" s="8"/>
      <c r="H44" s="604"/>
      <c r="I44" s="604"/>
      <c r="J44" s="604"/>
      <c r="K44" s="604"/>
      <c r="L44" s="604"/>
      <c r="M44" s="604"/>
      <c r="N44" s="604"/>
      <c r="O44" s="604"/>
      <c r="P44" s="604"/>
      <c r="Q44" s="604"/>
      <c r="R44" s="604"/>
      <c r="S44" s="604"/>
      <c r="T44" s="604"/>
      <c r="U44" s="604"/>
      <c r="V44" s="604"/>
      <c r="W44" s="604"/>
      <c r="AB44" s="222"/>
      <c r="AE44" s="232"/>
      <c r="AF44" s="232"/>
      <c r="AG44" s="232"/>
      <c r="AH44" s="232"/>
      <c r="AI44" s="232"/>
      <c r="AJ44" s="232"/>
    </row>
    <row r="45" spans="1:36" ht="79.2" customHeight="1">
      <c r="G45" s="8"/>
      <c r="H45" s="1636" t="s">
        <v>396</v>
      </c>
      <c r="I45" s="1637"/>
      <c r="J45" s="1630" t="s">
        <v>480</v>
      </c>
      <c r="K45" s="1631"/>
      <c r="L45" s="604"/>
      <c r="M45" s="604"/>
      <c r="N45" s="604"/>
      <c r="O45" s="604"/>
      <c r="P45" s="604"/>
      <c r="Q45" s="604"/>
      <c r="R45" s="604"/>
      <c r="S45" s="604"/>
      <c r="T45" s="604"/>
      <c r="U45" s="604"/>
      <c r="V45" s="604"/>
      <c r="W45" s="604"/>
      <c r="AB45" s="222"/>
      <c r="AE45" s="232"/>
      <c r="AF45" s="232"/>
      <c r="AG45" s="232"/>
      <c r="AH45" s="232"/>
      <c r="AI45" s="232"/>
      <c r="AJ45" s="232"/>
    </row>
    <row r="46" spans="1:36" ht="14.4" customHeight="1">
      <c r="H46" s="1638"/>
      <c r="I46" s="1639"/>
      <c r="J46" s="1632"/>
      <c r="K46" s="1633"/>
      <c r="L46" s="604"/>
      <c r="M46" s="604"/>
      <c r="N46" s="604"/>
      <c r="O46" s="604"/>
      <c r="P46" s="604"/>
      <c r="Q46" s="604"/>
      <c r="R46" s="604"/>
      <c r="S46" s="604"/>
      <c r="T46" s="604"/>
      <c r="U46" s="604"/>
      <c r="V46" s="604"/>
      <c r="W46" s="604"/>
    </row>
    <row r="47" spans="1:36" ht="7.2" customHeight="1">
      <c r="H47" s="1638"/>
      <c r="I47" s="1639"/>
      <c r="J47" s="1634"/>
      <c r="K47" s="1635"/>
      <c r="L47" s="604"/>
      <c r="M47" s="604"/>
      <c r="N47" s="604"/>
      <c r="O47" s="604"/>
      <c r="P47" s="604"/>
      <c r="Q47" s="604"/>
      <c r="R47" s="604"/>
      <c r="S47" s="604"/>
      <c r="T47" s="604"/>
      <c r="U47" s="604"/>
      <c r="V47" s="604"/>
      <c r="W47" s="604"/>
    </row>
    <row r="48" spans="1:36" ht="18" customHeight="1">
      <c r="A48" t="s">
        <v>76</v>
      </c>
      <c r="B48" t="s">
        <v>123</v>
      </c>
      <c r="C48" t="s">
        <v>120</v>
      </c>
      <c r="D48" t="s">
        <v>1</v>
      </c>
      <c r="E48" t="s">
        <v>121</v>
      </c>
      <c r="H48" s="716"/>
      <c r="I48" s="717" t="s">
        <v>26</v>
      </c>
      <c r="J48" s="718"/>
      <c r="K48" s="719" t="s">
        <v>26</v>
      </c>
      <c r="L48" s="604"/>
      <c r="M48" s="604"/>
      <c r="N48" s="604"/>
      <c r="O48" s="833"/>
      <c r="P48" s="604"/>
      <c r="Q48" s="604"/>
      <c r="R48" s="604"/>
      <c r="S48" s="604"/>
      <c r="T48" s="604"/>
      <c r="U48" s="604"/>
      <c r="V48" s="604"/>
      <c r="W48" s="604"/>
    </row>
    <row r="49" spans="1:23" ht="18" customHeight="1" thickBot="1">
      <c r="A49" t="s">
        <v>53</v>
      </c>
      <c r="B49" t="s">
        <v>122</v>
      </c>
      <c r="C49">
        <v>0</v>
      </c>
      <c r="D49">
        <v>1</v>
      </c>
      <c r="E49" t="s">
        <v>125</v>
      </c>
      <c r="H49" s="720">
        <v>5.37</v>
      </c>
      <c r="I49" s="831">
        <f>ROUND(H49 * (1 + VAT), 2)</f>
        <v>6.18</v>
      </c>
      <c r="J49" s="722">
        <v>5.0999999999999996</v>
      </c>
      <c r="K49" s="832">
        <f>ROUND(J49 * (1 + VAT), 2)</f>
        <v>5.87</v>
      </c>
      <c r="L49" s="604"/>
      <c r="M49" s="604"/>
      <c r="N49" s="604"/>
      <c r="O49" s="604"/>
      <c r="P49" s="604"/>
      <c r="Q49" s="604"/>
      <c r="R49" s="604"/>
      <c r="S49" s="604"/>
      <c r="T49" s="604"/>
      <c r="U49" s="604"/>
      <c r="V49" s="604"/>
      <c r="W49" s="604"/>
    </row>
    <row r="50" spans="1:23" ht="22.8">
      <c r="H50" s="1174"/>
      <c r="I50" s="604"/>
      <c r="J50" s="1174"/>
      <c r="K50" s="604"/>
      <c r="L50" s="1174"/>
      <c r="M50" s="604"/>
      <c r="N50" s="604"/>
      <c r="O50" s="604"/>
      <c r="P50" s="604"/>
      <c r="Q50" s="604"/>
      <c r="R50" s="604"/>
      <c r="S50" s="604"/>
      <c r="T50" s="604"/>
      <c r="U50" s="604"/>
      <c r="V50" s="604"/>
      <c r="W50" s="604"/>
    </row>
    <row r="51" spans="1:23" ht="23.4" thickBot="1">
      <c r="H51" s="1174"/>
      <c r="I51" s="604"/>
      <c r="J51" s="1174"/>
      <c r="K51" s="604"/>
      <c r="L51" s="1174"/>
      <c r="M51" s="604"/>
      <c r="N51" s="604"/>
      <c r="O51" s="604"/>
      <c r="P51" s="604"/>
      <c r="Q51" s="604"/>
      <c r="R51" s="604"/>
      <c r="S51" s="604"/>
      <c r="T51" s="604"/>
      <c r="U51" s="604"/>
      <c r="V51" s="604"/>
      <c r="W51" s="604"/>
    </row>
    <row r="52" spans="1:23" ht="23.4" thickBot="1">
      <c r="H52" s="1618" t="s">
        <v>606</v>
      </c>
      <c r="I52" s="1619"/>
      <c r="J52" s="1619"/>
      <c r="K52" s="1619"/>
      <c r="L52" s="1619"/>
      <c r="M52" s="1619"/>
      <c r="N52" s="1619"/>
      <c r="O52" s="1619"/>
      <c r="P52" s="1619"/>
      <c r="Q52" s="1619"/>
      <c r="R52" s="1619"/>
      <c r="S52" s="1620"/>
      <c r="T52" s="604"/>
      <c r="U52" s="604"/>
      <c r="V52" s="604"/>
      <c r="W52" s="604"/>
    </row>
    <row r="53" spans="1:23" s="217" customFormat="1" ht="26.4" customHeight="1">
      <c r="H53" s="1656" t="s">
        <v>484</v>
      </c>
      <c r="I53" s="1657"/>
      <c r="J53" s="1657"/>
      <c r="K53" s="1657"/>
      <c r="L53" s="1657"/>
      <c r="M53" s="1587"/>
      <c r="N53" s="1658" t="s">
        <v>485</v>
      </c>
      <c r="O53" s="1657"/>
      <c r="P53" s="1657"/>
      <c r="Q53" s="1657"/>
      <c r="R53" s="1657"/>
      <c r="S53" s="1659"/>
      <c r="T53" s="965"/>
      <c r="U53" s="965"/>
      <c r="V53" s="965"/>
      <c r="W53" s="965"/>
    </row>
    <row r="54" spans="1:23" ht="20.25" customHeight="1">
      <c r="H54" s="1660" t="s">
        <v>2</v>
      </c>
      <c r="I54" s="1577"/>
      <c r="J54" s="1575" t="s">
        <v>3</v>
      </c>
      <c r="K54" s="1577"/>
      <c r="L54" s="1575" t="s">
        <v>4</v>
      </c>
      <c r="M54" s="1576"/>
      <c r="N54" s="1578" t="s">
        <v>2</v>
      </c>
      <c r="O54" s="1577"/>
      <c r="P54" s="1575" t="s">
        <v>3</v>
      </c>
      <c r="Q54" s="1577"/>
      <c r="R54" s="1575" t="s">
        <v>4</v>
      </c>
      <c r="S54" s="1579"/>
      <c r="T54" s="604"/>
      <c r="U54" s="604"/>
      <c r="V54" s="604"/>
      <c r="W54" s="604"/>
    </row>
    <row r="55" spans="1:23" ht="17.25" customHeight="1">
      <c r="A55" t="s">
        <v>76</v>
      </c>
      <c r="B55" t="s">
        <v>123</v>
      </c>
      <c r="C55" t="s">
        <v>120</v>
      </c>
      <c r="D55" t="s">
        <v>1</v>
      </c>
      <c r="E55" t="s">
        <v>121</v>
      </c>
      <c r="H55" s="1175"/>
      <c r="I55" s="611" t="s">
        <v>26</v>
      </c>
      <c r="J55" s="944"/>
      <c r="K55" s="611" t="s">
        <v>26</v>
      </c>
      <c r="L55" s="944"/>
      <c r="M55" s="664" t="s">
        <v>26</v>
      </c>
      <c r="N55" s="1176"/>
      <c r="O55" s="611" t="s">
        <v>26</v>
      </c>
      <c r="P55" s="944"/>
      <c r="Q55" s="611" t="s">
        <v>26</v>
      </c>
      <c r="R55" s="944"/>
      <c r="S55" s="613" t="s">
        <v>26</v>
      </c>
      <c r="T55" s="604"/>
      <c r="U55" s="604"/>
      <c r="V55" s="604"/>
      <c r="W55" s="604"/>
    </row>
    <row r="56" spans="1:23" ht="21.6" customHeight="1" thickBot="1">
      <c r="A56" t="s">
        <v>53</v>
      </c>
      <c r="B56" t="s">
        <v>122</v>
      </c>
      <c r="C56">
        <v>0</v>
      </c>
      <c r="D56">
        <v>1</v>
      </c>
      <c r="E56" t="s">
        <v>125</v>
      </c>
      <c r="H56" s="1177">
        <v>586.91</v>
      </c>
      <c r="I56" s="1178">
        <f t="shared" ref="I56" si="9">ROUND(H56 * (1 + VAT), 2)</f>
        <v>674.95</v>
      </c>
      <c r="J56" s="1177">
        <v>146.72</v>
      </c>
      <c r="K56" s="1178">
        <f t="shared" ref="K56" si="10">ROUND(J56 * (1 + VAT), 2)</f>
        <v>168.73</v>
      </c>
      <c r="L56" s="1177">
        <v>97.82</v>
      </c>
      <c r="M56" s="1179">
        <f t="shared" ref="M56" si="11">ROUND(L56 * (1 + VAT), 2)</f>
        <v>112.49</v>
      </c>
      <c r="N56" s="1177">
        <v>243.57</v>
      </c>
      <c r="O56" s="1178">
        <f t="shared" ref="O56" si="12">ROUND(N56 * (1 + VAT), 2)</f>
        <v>280.11</v>
      </c>
      <c r="P56" s="1177">
        <v>136.94999999999999</v>
      </c>
      <c r="Q56" s="1178">
        <f t="shared" ref="Q56" si="13">ROUND(P56 * (1 + VAT), 2)</f>
        <v>157.49</v>
      </c>
      <c r="R56" s="1177">
        <v>97.82</v>
      </c>
      <c r="S56" s="1180">
        <f t="shared" ref="S56" si="14">ROUND(R56 * (1 + VAT), 2)</f>
        <v>112.49</v>
      </c>
      <c r="T56" s="604"/>
      <c r="U56" s="604"/>
      <c r="V56" s="604"/>
      <c r="W56" s="604"/>
    </row>
    <row r="57" spans="1:23" ht="22.8">
      <c r="H57" s="604"/>
      <c r="I57" s="604"/>
      <c r="J57" s="604"/>
      <c r="K57" s="604"/>
      <c r="L57" s="604"/>
      <c r="M57" s="604"/>
      <c r="N57" s="604"/>
      <c r="O57" s="604"/>
      <c r="P57" s="604"/>
      <c r="Q57" s="604"/>
      <c r="R57" s="604"/>
      <c r="S57" s="604"/>
      <c r="T57" s="604"/>
      <c r="U57" s="604"/>
      <c r="V57" s="604"/>
      <c r="W57" s="604"/>
    </row>
    <row r="58" spans="1:23" ht="23.4" hidden="1" thickBot="1">
      <c r="H58" s="1642" t="s">
        <v>397</v>
      </c>
      <c r="I58" s="1643"/>
      <c r="J58" s="1643"/>
      <c r="K58" s="1643"/>
      <c r="L58" s="1643"/>
      <c r="M58" s="1643"/>
      <c r="N58" s="1643"/>
      <c r="O58" s="1643"/>
      <c r="P58" s="1643"/>
      <c r="Q58" s="1643"/>
      <c r="R58" s="1643"/>
      <c r="S58" s="1644"/>
      <c r="T58" s="604"/>
      <c r="U58" s="604"/>
      <c r="V58" s="604"/>
      <c r="W58" s="604"/>
    </row>
    <row r="59" spans="1:23" s="217" customFormat="1" ht="26.4" hidden="1" customHeight="1">
      <c r="H59" s="1645" t="s">
        <v>484</v>
      </c>
      <c r="I59" s="1646"/>
      <c r="J59" s="1646"/>
      <c r="K59" s="1646"/>
      <c r="L59" s="1646"/>
      <c r="M59" s="1647"/>
      <c r="N59" s="1648" t="s">
        <v>485</v>
      </c>
      <c r="O59" s="1646"/>
      <c r="P59" s="1646"/>
      <c r="Q59" s="1646"/>
      <c r="R59" s="1646"/>
      <c r="S59" s="1649"/>
      <c r="T59" s="965"/>
      <c r="U59" s="965"/>
      <c r="V59" s="965"/>
      <c r="W59" s="965"/>
    </row>
    <row r="60" spans="1:23" ht="20.25" hidden="1" customHeight="1">
      <c r="H60" s="1650" t="s">
        <v>2</v>
      </c>
      <c r="I60" s="1651"/>
      <c r="J60" s="1652" t="s">
        <v>3</v>
      </c>
      <c r="K60" s="1651"/>
      <c r="L60" s="1652" t="s">
        <v>4</v>
      </c>
      <c r="M60" s="1653"/>
      <c r="N60" s="1654" t="s">
        <v>2</v>
      </c>
      <c r="O60" s="1651"/>
      <c r="P60" s="1652" t="s">
        <v>3</v>
      </c>
      <c r="Q60" s="1651"/>
      <c r="R60" s="1652" t="s">
        <v>4</v>
      </c>
      <c r="S60" s="1655"/>
      <c r="T60" s="604"/>
      <c r="U60" s="604"/>
      <c r="V60" s="604"/>
      <c r="W60" s="604"/>
    </row>
    <row r="61" spans="1:23" ht="17.25" hidden="1" customHeight="1">
      <c r="A61" t="s">
        <v>76</v>
      </c>
      <c r="B61" t="s">
        <v>123</v>
      </c>
      <c r="C61" t="s">
        <v>120</v>
      </c>
      <c r="D61" t="s">
        <v>1</v>
      </c>
      <c r="E61" t="s">
        <v>121</v>
      </c>
      <c r="H61" s="1181"/>
      <c r="I61" s="1133" t="s">
        <v>26</v>
      </c>
      <c r="J61" s="1134"/>
      <c r="K61" s="1133" t="s">
        <v>26</v>
      </c>
      <c r="L61" s="1134"/>
      <c r="M61" s="1055" t="s">
        <v>26</v>
      </c>
      <c r="N61" s="1135"/>
      <c r="O61" s="1133" t="s">
        <v>26</v>
      </c>
      <c r="P61" s="1134"/>
      <c r="Q61" s="1133" t="s">
        <v>26</v>
      </c>
      <c r="R61" s="1134"/>
      <c r="S61" s="1129" t="s">
        <v>26</v>
      </c>
      <c r="T61" s="604"/>
      <c r="U61" s="604"/>
      <c r="V61" s="604"/>
      <c r="W61" s="604"/>
    </row>
    <row r="62" spans="1:23" ht="21.6" hidden="1" customHeight="1" thickBot="1">
      <c r="A62" t="s">
        <v>53</v>
      </c>
      <c r="B62" t="s">
        <v>122</v>
      </c>
      <c r="C62">
        <v>0</v>
      </c>
      <c r="D62">
        <v>1</v>
      </c>
      <c r="E62" t="s">
        <v>125</v>
      </c>
      <c r="H62" s="1177">
        <f>H56-ROUND('Env levy'!$C$8,2)</f>
        <v>583.41999999999996</v>
      </c>
      <c r="I62" s="1178">
        <f t="shared" ref="I62" si="15">ROUND(H62 * (1 + VAT), 2)</f>
        <v>670.93</v>
      </c>
      <c r="J62" s="1177">
        <f>J56-ROUND('Env levy'!$C$8,2)</f>
        <v>143.22999999999999</v>
      </c>
      <c r="K62" s="1178">
        <f t="shared" ref="K62" si="16">ROUND(J62 * (1 + VAT), 2)</f>
        <v>164.71</v>
      </c>
      <c r="L62" s="1177">
        <f>L56-ROUND('Env levy'!$C$8,2)</f>
        <v>94.33</v>
      </c>
      <c r="M62" s="1179">
        <f t="shared" ref="M62" si="17">ROUND(L62 * (1 + VAT), 2)</f>
        <v>108.48</v>
      </c>
      <c r="N62" s="1177">
        <f>N56-ROUND('Env levy'!$C$8,2)</f>
        <v>240.07999999999998</v>
      </c>
      <c r="O62" s="1178">
        <f t="shared" ref="O62" si="18">ROUND(N62 * (1 + VAT), 2)</f>
        <v>276.08999999999997</v>
      </c>
      <c r="P62" s="1177">
        <f>P56-ROUND('Env levy'!$C$8,2)</f>
        <v>133.45999999999998</v>
      </c>
      <c r="Q62" s="1178">
        <f t="shared" ref="Q62" si="19">ROUND(P62 * (1 + VAT), 2)</f>
        <v>153.47999999999999</v>
      </c>
      <c r="R62" s="1177">
        <f>R56-ROUND('Env levy'!$C$8,2)</f>
        <v>94.33</v>
      </c>
      <c r="S62" s="1180">
        <f t="shared" ref="S62" si="20">ROUND(R62 * (1 + VAT), 2)</f>
        <v>108.48</v>
      </c>
      <c r="T62" s="604"/>
      <c r="U62" s="604"/>
      <c r="V62" s="604"/>
      <c r="W62" s="604"/>
    </row>
    <row r="63" spans="1:23" ht="22.8">
      <c r="H63" s="604"/>
      <c r="I63" s="604"/>
      <c r="J63" s="604"/>
      <c r="K63" s="604"/>
      <c r="L63" s="604"/>
      <c r="M63" s="604"/>
      <c r="N63" s="604"/>
      <c r="O63" s="604"/>
      <c r="P63" s="604"/>
      <c r="Q63" s="604"/>
      <c r="R63" s="604"/>
      <c r="S63" s="604"/>
      <c r="T63" s="604"/>
      <c r="U63" s="604"/>
      <c r="V63" s="604"/>
      <c r="W63" s="604"/>
    </row>
    <row r="64" spans="1:23" ht="19.8" customHeight="1">
      <c r="H64" s="604"/>
      <c r="I64" s="604"/>
      <c r="J64" s="604"/>
      <c r="K64" s="604"/>
      <c r="L64" s="604"/>
      <c r="M64" s="604"/>
      <c r="N64" s="604"/>
      <c r="O64" s="604"/>
      <c r="P64" s="604"/>
      <c r="Q64" s="604"/>
      <c r="R64" s="604"/>
      <c r="S64" s="604"/>
      <c r="T64" s="604"/>
      <c r="U64" s="604"/>
      <c r="V64" s="604"/>
      <c r="W64" s="604"/>
    </row>
  </sheetData>
  <mergeCells count="68">
    <mergeCell ref="G2:AA2"/>
    <mergeCell ref="H58:S58"/>
    <mergeCell ref="H59:M59"/>
    <mergeCell ref="N59:S59"/>
    <mergeCell ref="H60:I60"/>
    <mergeCell ref="J60:K60"/>
    <mergeCell ref="L60:M60"/>
    <mergeCell ref="N60:O60"/>
    <mergeCell ref="P60:Q60"/>
    <mergeCell ref="R60:S60"/>
    <mergeCell ref="H53:M53"/>
    <mergeCell ref="N53:S53"/>
    <mergeCell ref="H54:I54"/>
    <mergeCell ref="J54:K54"/>
    <mergeCell ref="L54:M54"/>
    <mergeCell ref="N54:O54"/>
    <mergeCell ref="P54:Q54"/>
    <mergeCell ref="R54:S54"/>
    <mergeCell ref="H52:S52"/>
    <mergeCell ref="H37:I37"/>
    <mergeCell ref="Q37:R37"/>
    <mergeCell ref="S37:T37"/>
    <mergeCell ref="H38:I38"/>
    <mergeCell ref="H39:I39"/>
    <mergeCell ref="H40:I40"/>
    <mergeCell ref="H41:I41"/>
    <mergeCell ref="H42:I42"/>
    <mergeCell ref="J45:K46"/>
    <mergeCell ref="J47:K47"/>
    <mergeCell ref="H45:I47"/>
    <mergeCell ref="H31:I31"/>
    <mergeCell ref="Q31:R31"/>
    <mergeCell ref="H32:I32"/>
    <mergeCell ref="Q32:R32"/>
    <mergeCell ref="H35:I35"/>
    <mergeCell ref="J35:K36"/>
    <mergeCell ref="L35:M36"/>
    <mergeCell ref="Q35:T35"/>
    <mergeCell ref="S27:T27"/>
    <mergeCell ref="H28:I28"/>
    <mergeCell ref="Q28:R28"/>
    <mergeCell ref="H29:I29"/>
    <mergeCell ref="Q29:R29"/>
    <mergeCell ref="Q27:R27"/>
    <mergeCell ref="H30:I30"/>
    <mergeCell ref="Q30:R30"/>
    <mergeCell ref="H16:H19"/>
    <mergeCell ref="H20:H23"/>
    <mergeCell ref="H25:O25"/>
    <mergeCell ref="H26:I27"/>
    <mergeCell ref="J26:K27"/>
    <mergeCell ref="L26:M27"/>
    <mergeCell ref="N26:O27"/>
    <mergeCell ref="Z4:AA6"/>
    <mergeCell ref="H12:H15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H8:H11"/>
    <mergeCell ref="V4:W6"/>
    <mergeCell ref="X4:Y6"/>
  </mergeCells>
  <conditionalFormatting sqref="AC8:AC23 Y24">
    <cfRule type="cellIs" dxfId="48" priority="1" stopIfTrue="1" operator="equal">
      <formula>"check"</formula>
    </cfRule>
  </conditionalFormatting>
  <conditionalFormatting sqref="AE8 AE12 AE16 AE20">
    <cfRule type="cellIs" dxfId="47" priority="2" stopIfTrue="1" operator="notEqual">
      <formula>0</formula>
    </cfRule>
  </conditionalFormatting>
  <hyperlinks>
    <hyperlink ref="G1" location="Menu!A1" display="Back to menu" xr:uid="{00000000-0004-0000-01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5" orientation="landscape" r:id="rId1"/>
  <headerFooter alignWithMargins="0"/>
  <ignoredErrors>
    <ignoredError sqref="H48:T48 H57:S57 T56:T62 H24:T25 H8:I8 H9:I9 H10:I10 H11:I11 H12:I12 H13:I13 H14:I14 H15:I15 H16:I16 H17:I17 H18:I18 H19:I19 H20:I20 H21:I21 H22:I22 H23:I23 H29:I29 P29:R29 H30:I30 P30:R30 H31:I31 P31:R31 H43:T44 H38:I38 N38:T38 H39:I39 N39:P39 H40:I40 H41:I41 N40:T41 H42:I42 N42:T42 H50:T51 L49:T49 H63:T64 U35:V64 J28:P28 I26 P26:T26 H27:I27 T27 P27 H37:T37 H35:I36 N35:T36 L45:T47 H53:T55 T52 H59:S61 I58:S58 S28:T28 U24:V33 H65:T7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  <pageSetUpPr fitToPage="1"/>
  </sheetPr>
  <dimension ref="A1:AP64"/>
  <sheetViews>
    <sheetView showGridLines="0" topLeftCell="F1" zoomScale="50" zoomScaleNormal="50" workbookViewId="0">
      <pane ySplit="2" topLeftCell="A37" activePane="bottomLeft" state="frozen"/>
      <selection activeCell="N29" sqref="N29"/>
      <selection pane="bottomLeft" activeCell="G2" sqref="G2:AB2"/>
    </sheetView>
  </sheetViews>
  <sheetFormatPr defaultColWidth="9.109375" defaultRowHeight="13.2"/>
  <cols>
    <col min="1" max="1" width="2.33203125" hidden="1" customWidth="1"/>
    <col min="2" max="2" width="18.5546875" hidden="1" customWidth="1"/>
    <col min="3" max="4" width="7.6640625" hidden="1" customWidth="1"/>
    <col min="5" max="5" width="0.33203125" hidden="1" customWidth="1"/>
    <col min="6" max="6" width="8.6640625" customWidth="1"/>
    <col min="7" max="7" width="2.109375" customWidth="1"/>
    <col min="8" max="8" width="23.6640625" customWidth="1"/>
    <col min="9" max="9" width="32" customWidth="1"/>
    <col min="10" max="10" width="21.88671875" customWidth="1"/>
    <col min="11" max="11" width="19.88671875" customWidth="1"/>
    <col min="12" max="12" width="20.88671875" customWidth="1"/>
    <col min="13" max="13" width="23.6640625" customWidth="1"/>
    <col min="14" max="14" width="14" customWidth="1"/>
    <col min="15" max="15" width="17.6640625" customWidth="1"/>
    <col min="16" max="16" width="12.6640625" customWidth="1"/>
    <col min="17" max="17" width="23.33203125" customWidth="1"/>
    <col min="18" max="18" width="23.109375" customWidth="1"/>
    <col min="19" max="19" width="14.44140625" customWidth="1"/>
    <col min="20" max="27" width="18.88671875" customWidth="1"/>
    <col min="28" max="28" width="5" customWidth="1"/>
    <col min="36" max="37" width="9.44140625" bestFit="1" customWidth="1"/>
  </cols>
  <sheetData>
    <row r="1" spans="1:42" ht="36" customHeight="1">
      <c r="G1" s="359" t="s">
        <v>224</v>
      </c>
      <c r="I1" s="1"/>
    </row>
    <row r="2" spans="1:42" ht="54" customHeight="1">
      <c r="A2" t="s">
        <v>129</v>
      </c>
      <c r="G2" s="1661" t="s">
        <v>616</v>
      </c>
      <c r="H2" s="1662"/>
      <c r="I2" s="1662"/>
      <c r="J2" s="1662"/>
      <c r="K2" s="1662"/>
      <c r="L2" s="1662"/>
      <c r="M2" s="1662"/>
      <c r="N2" s="1662"/>
      <c r="O2" s="1662"/>
      <c r="P2" s="1662"/>
      <c r="Q2" s="1662"/>
      <c r="R2" s="1662"/>
      <c r="S2" s="1662"/>
      <c r="T2" s="1662"/>
      <c r="U2" s="1662"/>
      <c r="V2" s="1662"/>
      <c r="W2" s="1662"/>
      <c r="X2" s="1662"/>
      <c r="Y2" s="1662"/>
      <c r="Z2" s="1662"/>
      <c r="AA2" s="1662"/>
      <c r="AB2" s="1663"/>
      <c r="AK2" s="59"/>
    </row>
    <row r="3" spans="1:42" ht="15" customHeight="1" thickBot="1"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AJ3" s="2"/>
      <c r="AK3" s="3"/>
    </row>
    <row r="4" spans="1:42" ht="30" customHeight="1" thickBot="1">
      <c r="G4" s="4"/>
      <c r="H4" s="605"/>
      <c r="I4" s="606"/>
      <c r="J4" s="1668" t="s">
        <v>394</v>
      </c>
      <c r="K4" s="1669"/>
      <c r="L4" s="1669"/>
      <c r="M4" s="1669"/>
      <c r="N4" s="1669"/>
      <c r="O4" s="1669"/>
      <c r="P4" s="1669"/>
      <c r="Q4" s="1669"/>
      <c r="R4" s="1669"/>
      <c r="S4" s="1669"/>
      <c r="T4" s="1669"/>
      <c r="U4" s="1670"/>
      <c r="V4" s="1664" t="s">
        <v>562</v>
      </c>
      <c r="W4" s="1665"/>
      <c r="X4" s="1664" t="s">
        <v>558</v>
      </c>
      <c r="Y4" s="1665"/>
      <c r="Z4" s="1664" t="s">
        <v>395</v>
      </c>
      <c r="AA4" s="1665"/>
      <c r="AB4" s="748"/>
      <c r="AC4" s="604"/>
      <c r="AD4" s="604"/>
    </row>
    <row r="5" spans="1:42" ht="26.4" customHeight="1">
      <c r="G5" s="5"/>
      <c r="H5" s="1671" t="s">
        <v>27</v>
      </c>
      <c r="I5" s="724"/>
      <c r="J5" s="1674" t="s">
        <v>484</v>
      </c>
      <c r="K5" s="1675"/>
      <c r="L5" s="1675"/>
      <c r="M5" s="1675"/>
      <c r="N5" s="1675"/>
      <c r="O5" s="1676"/>
      <c r="P5" s="1674" t="s">
        <v>497</v>
      </c>
      <c r="Q5" s="1675"/>
      <c r="R5" s="1675"/>
      <c r="S5" s="1675"/>
      <c r="T5" s="1675"/>
      <c r="U5" s="1676"/>
      <c r="V5" s="1666"/>
      <c r="W5" s="1667"/>
      <c r="X5" s="1666"/>
      <c r="Y5" s="1667"/>
      <c r="Z5" s="1666"/>
      <c r="AA5" s="1667"/>
      <c r="AB5" s="604"/>
      <c r="AC5" s="749"/>
      <c r="AD5" s="604"/>
    </row>
    <row r="6" spans="1:42" ht="20.25" customHeight="1">
      <c r="G6" s="5"/>
      <c r="H6" s="1672"/>
      <c r="I6" s="725" t="s">
        <v>1</v>
      </c>
      <c r="J6" s="1675" t="s">
        <v>2</v>
      </c>
      <c r="K6" s="1677"/>
      <c r="L6" s="1675" t="s">
        <v>3</v>
      </c>
      <c r="M6" s="1677"/>
      <c r="N6" s="1675" t="s">
        <v>4</v>
      </c>
      <c r="O6" s="1676"/>
      <c r="P6" s="1678" t="s">
        <v>2</v>
      </c>
      <c r="Q6" s="1677"/>
      <c r="R6" s="1675" t="s">
        <v>3</v>
      </c>
      <c r="S6" s="1677"/>
      <c r="T6" s="1675" t="s">
        <v>4</v>
      </c>
      <c r="U6" s="1679"/>
      <c r="V6" s="1666"/>
      <c r="W6" s="1667"/>
      <c r="X6" s="1666"/>
      <c r="Y6" s="1667"/>
      <c r="Z6" s="1666"/>
      <c r="AA6" s="1667"/>
      <c r="AB6" s="604"/>
      <c r="AC6" s="749"/>
      <c r="AD6" s="749"/>
      <c r="AK6" s="6"/>
    </row>
    <row r="7" spans="1:42" ht="20.2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673"/>
      <c r="I7" s="726"/>
      <c r="J7" s="795"/>
      <c r="K7" s="728" t="s">
        <v>26</v>
      </c>
      <c r="L7" s="1188"/>
      <c r="M7" s="728" t="s">
        <v>26</v>
      </c>
      <c r="N7" s="1188"/>
      <c r="O7" s="734" t="s">
        <v>26</v>
      </c>
      <c r="P7" s="1189"/>
      <c r="Q7" s="728" t="s">
        <v>26</v>
      </c>
      <c r="R7" s="1188"/>
      <c r="S7" s="728" t="s">
        <v>26</v>
      </c>
      <c r="T7" s="1188"/>
      <c r="U7" s="730" t="s">
        <v>26</v>
      </c>
      <c r="V7" s="1191"/>
      <c r="W7" s="730" t="s">
        <v>26</v>
      </c>
      <c r="X7" s="1191"/>
      <c r="Y7" s="730" t="s">
        <v>26</v>
      </c>
      <c r="Z7" s="1191"/>
      <c r="AA7" s="730" t="s">
        <v>26</v>
      </c>
      <c r="AB7" s="604"/>
      <c r="AC7" s="749"/>
      <c r="AD7" s="749"/>
      <c r="AK7" s="6"/>
    </row>
    <row r="8" spans="1:42" ht="21.6" customHeight="1">
      <c r="A8" t="s">
        <v>53</v>
      </c>
      <c r="B8" t="s">
        <v>122</v>
      </c>
      <c r="C8">
        <v>0</v>
      </c>
      <c r="D8">
        <v>1</v>
      </c>
      <c r="E8" t="str">
        <f>B8&amp;C8&amp;D8&amp;IF($A$2="Non-municipal","N",IF($A$2="Municiple","Y","error"))</f>
        <v>We01Y</v>
      </c>
      <c r="G8" s="5"/>
      <c r="H8" s="1565" t="s">
        <v>29</v>
      </c>
      <c r="I8" s="615" t="s">
        <v>5</v>
      </c>
      <c r="J8" s="1136">
        <v>754.92</v>
      </c>
      <c r="K8" s="617">
        <f t="shared" ref="K8:K23" si="0">ROUND(J8 * (1 + VAT), 2)</f>
        <v>868.16</v>
      </c>
      <c r="L8" s="1137">
        <v>188.7</v>
      </c>
      <c r="M8" s="617">
        <f t="shared" ref="M8:M23" si="1">ROUND(L8 * (1 + VAT), 2)</f>
        <v>217.01</v>
      </c>
      <c r="N8" s="1137">
        <v>125.84</v>
      </c>
      <c r="O8" s="810">
        <f t="shared" ref="O8:O23" si="2">ROUND(N8 * (1 + VAT), 2)</f>
        <v>144.72</v>
      </c>
      <c r="P8" s="1138">
        <v>313.35000000000002</v>
      </c>
      <c r="Q8" s="617">
        <f t="shared" ref="Q8:Q23" si="3">ROUND(P8 * (1 + VAT), 2)</f>
        <v>360.35</v>
      </c>
      <c r="R8" s="1137">
        <v>176.16</v>
      </c>
      <c r="S8" s="617">
        <f t="shared" ref="S8:S23" si="4">ROUND(R8 * (1 + VAT), 2)</f>
        <v>202.58</v>
      </c>
      <c r="T8" s="1137">
        <v>125.89</v>
      </c>
      <c r="U8" s="618">
        <f t="shared" ref="U8:U23" si="5">ROUND(T8 * (1 + VAT), 2)</f>
        <v>144.77000000000001</v>
      </c>
      <c r="V8" s="1137">
        <v>25.31</v>
      </c>
      <c r="W8" s="618">
        <f t="shared" ref="W8:AA23" si="6">ROUND(V8 * (1 + VAT), 2)</f>
        <v>29.11</v>
      </c>
      <c r="X8" s="1139">
        <v>5.0599999999999996</v>
      </c>
      <c r="Y8" s="623">
        <f t="shared" si="6"/>
        <v>5.82</v>
      </c>
      <c r="Z8" s="1139">
        <v>11.83</v>
      </c>
      <c r="AA8" s="623">
        <f t="shared" si="6"/>
        <v>13.6</v>
      </c>
      <c r="AB8" s="751"/>
      <c r="AC8" s="752"/>
      <c r="AD8" s="1185"/>
      <c r="AE8" s="230"/>
      <c r="AF8" s="230"/>
      <c r="AG8" s="230"/>
      <c r="AH8" s="230"/>
      <c r="AI8" s="230"/>
      <c r="AJ8" s="230"/>
      <c r="AK8" s="230"/>
      <c r="AL8" s="230"/>
      <c r="AM8" s="230"/>
      <c r="AN8" s="230"/>
      <c r="AO8" s="230"/>
      <c r="AP8" s="232"/>
    </row>
    <row r="9" spans="1:42" ht="21.6" customHeight="1">
      <c r="A9" t="s">
        <v>53</v>
      </c>
      <c r="B9" t="s">
        <v>122</v>
      </c>
      <c r="C9">
        <v>0</v>
      </c>
      <c r="D9">
        <v>2</v>
      </c>
      <c r="E9" t="str">
        <f t="shared" ref="E9:E23" si="7">B9&amp;C9&amp;D9&amp;IF($A$2="Non-municipal","N",IF($A$2="Municiple","Y","error"))</f>
        <v>We02Y</v>
      </c>
      <c r="G9" s="5"/>
      <c r="H9" s="1566"/>
      <c r="I9" s="615" t="s">
        <v>6</v>
      </c>
      <c r="J9" s="1140">
        <v>733.19</v>
      </c>
      <c r="K9" s="625">
        <f t="shared" si="0"/>
        <v>843.17</v>
      </c>
      <c r="L9" s="1141">
        <v>183.29</v>
      </c>
      <c r="M9" s="625">
        <f t="shared" si="1"/>
        <v>210.78</v>
      </c>
      <c r="N9" s="1141">
        <v>122.2</v>
      </c>
      <c r="O9" s="811">
        <f t="shared" si="2"/>
        <v>140.53</v>
      </c>
      <c r="P9" s="1142">
        <v>304.27999999999997</v>
      </c>
      <c r="Q9" s="625">
        <f t="shared" si="3"/>
        <v>349.92</v>
      </c>
      <c r="R9" s="1141">
        <v>171.07</v>
      </c>
      <c r="S9" s="625">
        <f t="shared" si="4"/>
        <v>196.73</v>
      </c>
      <c r="T9" s="1141">
        <v>122.2</v>
      </c>
      <c r="U9" s="626">
        <f t="shared" si="5"/>
        <v>140.53</v>
      </c>
      <c r="V9" s="1141">
        <v>24.58</v>
      </c>
      <c r="W9" s="626">
        <f t="shared" si="6"/>
        <v>28.27</v>
      </c>
      <c r="X9" s="1143">
        <v>11.72</v>
      </c>
      <c r="Y9" s="631">
        <f t="shared" si="6"/>
        <v>13.48</v>
      </c>
      <c r="Z9" s="1143">
        <v>11.35</v>
      </c>
      <c r="AA9" s="631">
        <f t="shared" si="6"/>
        <v>13.05</v>
      </c>
      <c r="AB9" s="753"/>
      <c r="AC9" s="752"/>
      <c r="AD9" s="1185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2"/>
    </row>
    <row r="10" spans="1:42" ht="21.6" customHeight="1">
      <c r="A10" t="s">
        <v>53</v>
      </c>
      <c r="B10" t="s">
        <v>122</v>
      </c>
      <c r="C10">
        <v>0</v>
      </c>
      <c r="D10">
        <v>3</v>
      </c>
      <c r="E10" t="str">
        <f t="shared" si="7"/>
        <v>We03Y</v>
      </c>
      <c r="G10" s="5"/>
      <c r="H10" s="1566"/>
      <c r="I10" s="615" t="s">
        <v>7</v>
      </c>
      <c r="J10" s="1140">
        <v>680.35</v>
      </c>
      <c r="K10" s="625">
        <f t="shared" si="0"/>
        <v>782.4</v>
      </c>
      <c r="L10" s="1141">
        <v>170.09</v>
      </c>
      <c r="M10" s="625">
        <f t="shared" si="1"/>
        <v>195.6</v>
      </c>
      <c r="N10" s="1141">
        <v>113.38</v>
      </c>
      <c r="O10" s="811">
        <f t="shared" si="2"/>
        <v>130.38999999999999</v>
      </c>
      <c r="P10" s="1142">
        <v>282.36</v>
      </c>
      <c r="Q10" s="625">
        <f t="shared" si="3"/>
        <v>324.70999999999998</v>
      </c>
      <c r="R10" s="1141">
        <v>158.76</v>
      </c>
      <c r="S10" s="625">
        <f t="shared" si="4"/>
        <v>182.57</v>
      </c>
      <c r="T10" s="1141">
        <v>113.38</v>
      </c>
      <c r="U10" s="626">
        <f t="shared" si="5"/>
        <v>130.38999999999999</v>
      </c>
      <c r="V10" s="1141">
        <v>22.82</v>
      </c>
      <c r="W10" s="626">
        <f t="shared" si="6"/>
        <v>26.24</v>
      </c>
      <c r="X10" s="1144">
        <v>9.82</v>
      </c>
      <c r="Y10" s="631">
        <f t="shared" si="6"/>
        <v>11.29</v>
      </c>
      <c r="Z10" s="1144">
        <v>10.36</v>
      </c>
      <c r="AA10" s="631">
        <f t="shared" si="6"/>
        <v>11.91</v>
      </c>
      <c r="AB10" s="753"/>
      <c r="AC10" s="752"/>
      <c r="AD10" s="1185"/>
      <c r="AE10" s="230"/>
      <c r="AF10" s="230"/>
      <c r="AG10" s="230"/>
      <c r="AH10" s="230"/>
      <c r="AI10" s="230"/>
      <c r="AJ10" s="230"/>
      <c r="AK10" s="230"/>
      <c r="AL10" s="230"/>
      <c r="AM10" s="230"/>
      <c r="AN10" s="230"/>
      <c r="AO10" s="230"/>
      <c r="AP10" s="232"/>
    </row>
    <row r="11" spans="1:42" ht="21.6" customHeight="1">
      <c r="A11" t="s">
        <v>53</v>
      </c>
      <c r="B11" t="s">
        <v>122</v>
      </c>
      <c r="C11">
        <v>0</v>
      </c>
      <c r="D11">
        <v>4</v>
      </c>
      <c r="E11" t="str">
        <f t="shared" si="7"/>
        <v>We04Y</v>
      </c>
      <c r="G11" s="5"/>
      <c r="H11" s="1567"/>
      <c r="I11" s="632" t="s">
        <v>115</v>
      </c>
      <c r="J11" s="1145">
        <v>634.41999999999996</v>
      </c>
      <c r="K11" s="634">
        <f t="shared" si="0"/>
        <v>729.58</v>
      </c>
      <c r="L11" s="1146">
        <v>158.61000000000001</v>
      </c>
      <c r="M11" s="634">
        <f t="shared" si="1"/>
        <v>182.4</v>
      </c>
      <c r="N11" s="1146">
        <v>105.74</v>
      </c>
      <c r="O11" s="812">
        <f t="shared" si="2"/>
        <v>121.6</v>
      </c>
      <c r="P11" s="1147">
        <v>263.3</v>
      </c>
      <c r="Q11" s="634">
        <f t="shared" si="3"/>
        <v>302.8</v>
      </c>
      <c r="R11" s="1146">
        <v>148.04</v>
      </c>
      <c r="S11" s="634">
        <f t="shared" si="4"/>
        <v>170.25</v>
      </c>
      <c r="T11" s="1146">
        <v>105.74</v>
      </c>
      <c r="U11" s="635">
        <f t="shared" si="5"/>
        <v>121.6</v>
      </c>
      <c r="V11" s="1146">
        <v>21.27</v>
      </c>
      <c r="W11" s="635">
        <f t="shared" si="6"/>
        <v>24.46</v>
      </c>
      <c r="X11" s="1148">
        <v>10.85</v>
      </c>
      <c r="Y11" s="640">
        <f t="shared" si="6"/>
        <v>12.48</v>
      </c>
      <c r="Z11" s="1148">
        <v>18.079999999999998</v>
      </c>
      <c r="AA11" s="640">
        <f t="shared" si="6"/>
        <v>20.79</v>
      </c>
      <c r="AB11" s="753"/>
      <c r="AC11" s="752"/>
      <c r="AD11" s="1185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2"/>
    </row>
    <row r="12" spans="1:42" ht="21.6" customHeight="1">
      <c r="A12" t="s">
        <v>53</v>
      </c>
      <c r="B12" t="s">
        <v>122</v>
      </c>
      <c r="C12">
        <v>1</v>
      </c>
      <c r="D12">
        <v>1</v>
      </c>
      <c r="E12" t="str">
        <f t="shared" si="7"/>
        <v>We11Y</v>
      </c>
      <c r="G12" s="5"/>
      <c r="H12" s="1565" t="s">
        <v>30</v>
      </c>
      <c r="I12" s="615" t="s">
        <v>5</v>
      </c>
      <c r="J12" s="1136">
        <v>765.2</v>
      </c>
      <c r="K12" s="617">
        <f t="shared" si="0"/>
        <v>879.98</v>
      </c>
      <c r="L12" s="1137">
        <v>191.31</v>
      </c>
      <c r="M12" s="617">
        <f t="shared" si="1"/>
        <v>220.01</v>
      </c>
      <c r="N12" s="1149">
        <v>127.55</v>
      </c>
      <c r="O12" s="810">
        <f t="shared" si="2"/>
        <v>146.68</v>
      </c>
      <c r="P12" s="1138">
        <v>317.58</v>
      </c>
      <c r="Q12" s="617">
        <f t="shared" si="3"/>
        <v>365.22</v>
      </c>
      <c r="R12" s="1137">
        <v>178.57</v>
      </c>
      <c r="S12" s="617">
        <f t="shared" si="4"/>
        <v>205.36</v>
      </c>
      <c r="T12" s="1137">
        <v>127.55</v>
      </c>
      <c r="U12" s="618">
        <f t="shared" si="5"/>
        <v>146.68</v>
      </c>
      <c r="V12" s="1137">
        <v>25.4</v>
      </c>
      <c r="W12" s="618">
        <f t="shared" si="6"/>
        <v>29.21</v>
      </c>
      <c r="X12" s="1150">
        <v>5.0599999999999996</v>
      </c>
      <c r="Y12" s="642">
        <f t="shared" si="6"/>
        <v>5.82</v>
      </c>
      <c r="Z12" s="1150">
        <v>12</v>
      </c>
      <c r="AA12" s="642">
        <f t="shared" si="6"/>
        <v>13.8</v>
      </c>
      <c r="AB12" s="604"/>
      <c r="AC12" s="752"/>
      <c r="AD12" s="1185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2"/>
    </row>
    <row r="13" spans="1:42" ht="21.6" customHeight="1">
      <c r="A13" t="s">
        <v>53</v>
      </c>
      <c r="B13" t="s">
        <v>122</v>
      </c>
      <c r="C13">
        <v>1</v>
      </c>
      <c r="D13">
        <v>2</v>
      </c>
      <c r="E13" t="str">
        <f t="shared" si="7"/>
        <v>We12Y</v>
      </c>
      <c r="G13" s="5"/>
      <c r="H13" s="1566"/>
      <c r="I13" s="615" t="s">
        <v>6</v>
      </c>
      <c r="J13" s="1140">
        <v>741.59</v>
      </c>
      <c r="K13" s="625">
        <f t="shared" si="0"/>
        <v>852.83</v>
      </c>
      <c r="L13" s="1141">
        <v>185.41</v>
      </c>
      <c r="M13" s="625">
        <f t="shared" si="1"/>
        <v>213.22</v>
      </c>
      <c r="N13" s="1151">
        <v>123.62</v>
      </c>
      <c r="O13" s="811">
        <f t="shared" si="2"/>
        <v>142.16</v>
      </c>
      <c r="P13" s="1142">
        <v>307.76</v>
      </c>
      <c r="Q13" s="625">
        <f t="shared" si="3"/>
        <v>353.92</v>
      </c>
      <c r="R13" s="1141">
        <v>173.05</v>
      </c>
      <c r="S13" s="625">
        <f t="shared" si="4"/>
        <v>199.01</v>
      </c>
      <c r="T13" s="1141">
        <v>123.62</v>
      </c>
      <c r="U13" s="626">
        <f t="shared" si="5"/>
        <v>142.16</v>
      </c>
      <c r="V13" s="1141">
        <v>24.63</v>
      </c>
      <c r="W13" s="626">
        <f t="shared" si="6"/>
        <v>28.32</v>
      </c>
      <c r="X13" s="1143">
        <v>11.72</v>
      </c>
      <c r="Y13" s="631">
        <f t="shared" si="6"/>
        <v>13.48</v>
      </c>
      <c r="Z13" s="1143">
        <v>11.49</v>
      </c>
      <c r="AA13" s="631">
        <f t="shared" si="6"/>
        <v>13.21</v>
      </c>
      <c r="AB13" s="754"/>
      <c r="AC13" s="752"/>
      <c r="AD13" s="1185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2"/>
    </row>
    <row r="14" spans="1:42" ht="21.6" customHeight="1">
      <c r="A14" t="s">
        <v>53</v>
      </c>
      <c r="B14" t="s">
        <v>122</v>
      </c>
      <c r="C14">
        <v>1</v>
      </c>
      <c r="D14">
        <v>3</v>
      </c>
      <c r="E14" t="str">
        <f t="shared" si="7"/>
        <v>We13Y</v>
      </c>
      <c r="G14" s="5"/>
      <c r="H14" s="1566"/>
      <c r="I14" s="615" t="s">
        <v>7</v>
      </c>
      <c r="J14" s="1140">
        <v>687.16</v>
      </c>
      <c r="K14" s="625">
        <f t="shared" si="0"/>
        <v>790.23</v>
      </c>
      <c r="L14" s="1141">
        <v>171.8</v>
      </c>
      <c r="M14" s="625">
        <f t="shared" si="1"/>
        <v>197.57</v>
      </c>
      <c r="N14" s="1151">
        <v>114.53</v>
      </c>
      <c r="O14" s="811">
        <f t="shared" si="2"/>
        <v>131.71</v>
      </c>
      <c r="P14" s="1142">
        <v>285.17</v>
      </c>
      <c r="Q14" s="625">
        <f t="shared" si="3"/>
        <v>327.95</v>
      </c>
      <c r="R14" s="1141">
        <v>160.34</v>
      </c>
      <c r="S14" s="625">
        <f t="shared" si="4"/>
        <v>184.39</v>
      </c>
      <c r="T14" s="1141">
        <v>114.53</v>
      </c>
      <c r="U14" s="626">
        <f t="shared" si="5"/>
        <v>131.71</v>
      </c>
      <c r="V14" s="1141">
        <v>22.82</v>
      </c>
      <c r="W14" s="626">
        <f t="shared" si="6"/>
        <v>26.24</v>
      </c>
      <c r="X14" s="1143">
        <v>9.82</v>
      </c>
      <c r="Y14" s="631">
        <f t="shared" si="6"/>
        <v>11.29</v>
      </c>
      <c r="Z14" s="1143">
        <v>10.46</v>
      </c>
      <c r="AA14" s="631">
        <f t="shared" si="6"/>
        <v>12.03</v>
      </c>
      <c r="AB14" s="754"/>
      <c r="AC14" s="752"/>
      <c r="AD14" s="1185"/>
      <c r="AE14" s="230"/>
      <c r="AF14" s="230"/>
      <c r="AG14" s="230"/>
      <c r="AH14" s="230"/>
      <c r="AI14" s="230"/>
      <c r="AJ14" s="230"/>
      <c r="AK14" s="230"/>
      <c r="AL14" s="230"/>
      <c r="AM14" s="230"/>
      <c r="AN14" s="230"/>
      <c r="AO14" s="230"/>
      <c r="AP14" s="232"/>
    </row>
    <row r="15" spans="1:42" ht="21.6" customHeight="1">
      <c r="A15" t="s">
        <v>53</v>
      </c>
      <c r="B15" t="s">
        <v>122</v>
      </c>
      <c r="C15">
        <v>1</v>
      </c>
      <c r="D15">
        <v>4</v>
      </c>
      <c r="E15" t="str">
        <f t="shared" si="7"/>
        <v>We14Y</v>
      </c>
      <c r="G15" s="5"/>
      <c r="H15" s="1567"/>
      <c r="I15" s="632" t="s">
        <v>115</v>
      </c>
      <c r="J15" s="1145">
        <v>640.77</v>
      </c>
      <c r="K15" s="634">
        <f t="shared" si="0"/>
        <v>736.89</v>
      </c>
      <c r="L15" s="1146">
        <v>160.19</v>
      </c>
      <c r="M15" s="634">
        <f t="shared" si="1"/>
        <v>184.22</v>
      </c>
      <c r="N15" s="1152">
        <v>106.79</v>
      </c>
      <c r="O15" s="812">
        <f t="shared" si="2"/>
        <v>122.81</v>
      </c>
      <c r="P15" s="1147">
        <v>265.92</v>
      </c>
      <c r="Q15" s="634">
        <f t="shared" si="3"/>
        <v>305.81</v>
      </c>
      <c r="R15" s="1146">
        <v>149.52000000000001</v>
      </c>
      <c r="S15" s="634">
        <f t="shared" si="4"/>
        <v>171.95</v>
      </c>
      <c r="T15" s="1146">
        <v>106.79</v>
      </c>
      <c r="U15" s="635">
        <f t="shared" si="5"/>
        <v>122.81</v>
      </c>
      <c r="V15" s="1146">
        <v>21.27</v>
      </c>
      <c r="W15" s="635">
        <f t="shared" si="6"/>
        <v>24.46</v>
      </c>
      <c r="X15" s="1153">
        <v>10.85</v>
      </c>
      <c r="Y15" s="640">
        <f t="shared" si="6"/>
        <v>12.48</v>
      </c>
      <c r="Z15" s="1153">
        <v>18.27</v>
      </c>
      <c r="AA15" s="640">
        <f t="shared" si="6"/>
        <v>21.01</v>
      </c>
      <c r="AB15" s="754"/>
      <c r="AC15" s="752"/>
      <c r="AD15" s="1185"/>
      <c r="AE15" s="230"/>
      <c r="AF15" s="230"/>
      <c r="AG15" s="230"/>
      <c r="AH15" s="230"/>
      <c r="AI15" s="230"/>
      <c r="AJ15" s="230"/>
      <c r="AK15" s="230"/>
      <c r="AL15" s="230"/>
      <c r="AM15" s="230"/>
      <c r="AN15" s="230"/>
      <c r="AO15" s="230"/>
      <c r="AP15" s="232"/>
    </row>
    <row r="16" spans="1:42" ht="21.6" customHeight="1">
      <c r="A16" t="s">
        <v>53</v>
      </c>
      <c r="B16" t="s">
        <v>122</v>
      </c>
      <c r="C16">
        <v>2</v>
      </c>
      <c r="D16">
        <v>1</v>
      </c>
      <c r="E16" t="str">
        <f t="shared" si="7"/>
        <v>We21Y</v>
      </c>
      <c r="G16" s="5"/>
      <c r="H16" s="1565" t="s">
        <v>31</v>
      </c>
      <c r="I16" s="615" t="s">
        <v>5</v>
      </c>
      <c r="J16" s="1136">
        <v>772.4</v>
      </c>
      <c r="K16" s="617">
        <f t="shared" si="0"/>
        <v>888.26</v>
      </c>
      <c r="L16" s="1137">
        <v>193.09</v>
      </c>
      <c r="M16" s="617">
        <f t="shared" si="1"/>
        <v>222.05</v>
      </c>
      <c r="N16" s="1149">
        <v>128.76</v>
      </c>
      <c r="O16" s="810">
        <f t="shared" si="2"/>
        <v>148.07</v>
      </c>
      <c r="P16" s="1138">
        <v>320.60000000000002</v>
      </c>
      <c r="Q16" s="617">
        <f t="shared" si="3"/>
        <v>368.69</v>
      </c>
      <c r="R16" s="1137">
        <v>180.24</v>
      </c>
      <c r="S16" s="617">
        <f t="shared" si="4"/>
        <v>207.28</v>
      </c>
      <c r="T16" s="1137">
        <v>128.77000000000001</v>
      </c>
      <c r="U16" s="618">
        <f t="shared" si="5"/>
        <v>148.09</v>
      </c>
      <c r="V16" s="1137">
        <v>25.39</v>
      </c>
      <c r="W16" s="618">
        <f t="shared" si="6"/>
        <v>29.2</v>
      </c>
      <c r="X16" s="1139">
        <v>5.0599999999999996</v>
      </c>
      <c r="Y16" s="642">
        <f t="shared" si="6"/>
        <v>5.82</v>
      </c>
      <c r="Z16" s="1139">
        <v>12.13</v>
      </c>
      <c r="AA16" s="642">
        <f t="shared" si="6"/>
        <v>13.95</v>
      </c>
      <c r="AB16" s="604"/>
      <c r="AC16" s="752"/>
      <c r="AD16" s="1185"/>
      <c r="AE16" s="230"/>
      <c r="AF16" s="230"/>
      <c r="AG16" s="230"/>
      <c r="AH16" s="230"/>
      <c r="AI16" s="230"/>
      <c r="AJ16" s="230"/>
      <c r="AK16" s="230"/>
      <c r="AL16" s="230"/>
      <c r="AM16" s="230"/>
      <c r="AN16" s="230"/>
      <c r="AO16" s="230"/>
      <c r="AP16" s="232"/>
    </row>
    <row r="17" spans="1:42" ht="21.6" customHeight="1">
      <c r="A17" t="s">
        <v>53</v>
      </c>
      <c r="B17" t="s">
        <v>122</v>
      </c>
      <c r="C17">
        <v>2</v>
      </c>
      <c r="D17">
        <v>2</v>
      </c>
      <c r="E17" t="str">
        <f t="shared" si="7"/>
        <v>We22Y</v>
      </c>
      <c r="G17" s="5"/>
      <c r="H17" s="1566"/>
      <c r="I17" s="615" t="s">
        <v>6</v>
      </c>
      <c r="J17" s="1140">
        <v>749.21</v>
      </c>
      <c r="K17" s="625">
        <f t="shared" si="0"/>
        <v>861.59</v>
      </c>
      <c r="L17" s="1141">
        <v>187.32</v>
      </c>
      <c r="M17" s="625">
        <f t="shared" si="1"/>
        <v>215.42</v>
      </c>
      <c r="N17" s="1151">
        <v>124.9</v>
      </c>
      <c r="O17" s="811">
        <f t="shared" si="2"/>
        <v>143.63999999999999</v>
      </c>
      <c r="P17" s="1142">
        <v>310.95</v>
      </c>
      <c r="Q17" s="625">
        <f t="shared" si="3"/>
        <v>357.59</v>
      </c>
      <c r="R17" s="1141">
        <v>174.82</v>
      </c>
      <c r="S17" s="625">
        <f t="shared" si="4"/>
        <v>201.04</v>
      </c>
      <c r="T17" s="1141">
        <v>124.9</v>
      </c>
      <c r="U17" s="626">
        <f t="shared" si="5"/>
        <v>143.63999999999999</v>
      </c>
      <c r="V17" s="1141">
        <v>24.63</v>
      </c>
      <c r="W17" s="626">
        <f t="shared" si="6"/>
        <v>28.32</v>
      </c>
      <c r="X17" s="1143">
        <v>11.72</v>
      </c>
      <c r="Y17" s="631">
        <f t="shared" si="6"/>
        <v>13.48</v>
      </c>
      <c r="Z17" s="1143">
        <v>11.61</v>
      </c>
      <c r="AA17" s="631">
        <f t="shared" si="6"/>
        <v>13.35</v>
      </c>
      <c r="AB17" s="755"/>
      <c r="AC17" s="752"/>
      <c r="AD17" s="1185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2"/>
    </row>
    <row r="18" spans="1:42" ht="21.6" customHeight="1">
      <c r="A18" t="s">
        <v>53</v>
      </c>
      <c r="B18" t="s">
        <v>122</v>
      </c>
      <c r="C18">
        <v>2</v>
      </c>
      <c r="D18">
        <v>3</v>
      </c>
      <c r="E18" t="str">
        <f t="shared" si="7"/>
        <v>We23Y</v>
      </c>
      <c r="G18" s="5"/>
      <c r="H18" s="1566"/>
      <c r="I18" s="615" t="s">
        <v>7</v>
      </c>
      <c r="J18" s="1140">
        <v>693.96</v>
      </c>
      <c r="K18" s="625">
        <f t="shared" si="0"/>
        <v>798.05</v>
      </c>
      <c r="L18" s="1141">
        <v>173.49</v>
      </c>
      <c r="M18" s="625">
        <f t="shared" si="1"/>
        <v>199.51</v>
      </c>
      <c r="N18" s="1151">
        <v>115.66</v>
      </c>
      <c r="O18" s="811">
        <f t="shared" si="2"/>
        <v>133.01</v>
      </c>
      <c r="P18" s="1142">
        <v>288.01</v>
      </c>
      <c r="Q18" s="625">
        <f t="shared" si="3"/>
        <v>331.21</v>
      </c>
      <c r="R18" s="1141">
        <v>161.91999999999999</v>
      </c>
      <c r="S18" s="625">
        <f t="shared" si="4"/>
        <v>186.21</v>
      </c>
      <c r="T18" s="1141">
        <v>115.66</v>
      </c>
      <c r="U18" s="626">
        <f t="shared" si="5"/>
        <v>133.01</v>
      </c>
      <c r="V18" s="1141">
        <v>22.82</v>
      </c>
      <c r="W18" s="626">
        <f t="shared" si="6"/>
        <v>26.24</v>
      </c>
      <c r="X18" s="1143">
        <v>9.82</v>
      </c>
      <c r="Y18" s="631">
        <f t="shared" si="6"/>
        <v>11.29</v>
      </c>
      <c r="Z18" s="1143">
        <v>10.55</v>
      </c>
      <c r="AA18" s="631">
        <f t="shared" si="6"/>
        <v>12.13</v>
      </c>
      <c r="AB18" s="755"/>
      <c r="AC18" s="752"/>
      <c r="AD18" s="1185"/>
      <c r="AE18" s="230"/>
      <c r="AF18" s="230"/>
      <c r="AG18" s="230"/>
      <c r="AH18" s="230"/>
      <c r="AI18" s="230"/>
      <c r="AJ18" s="230"/>
      <c r="AK18" s="230"/>
      <c r="AL18" s="230"/>
      <c r="AM18" s="230"/>
      <c r="AN18" s="230"/>
      <c r="AO18" s="230"/>
      <c r="AP18" s="232"/>
    </row>
    <row r="19" spans="1:42" ht="21.6" customHeight="1">
      <c r="A19" t="s">
        <v>53</v>
      </c>
      <c r="B19" t="s">
        <v>122</v>
      </c>
      <c r="C19">
        <v>2</v>
      </c>
      <c r="D19">
        <v>4</v>
      </c>
      <c r="E19" t="str">
        <f t="shared" si="7"/>
        <v>We24Y</v>
      </c>
      <c r="G19" s="5"/>
      <c r="H19" s="1567"/>
      <c r="I19" s="632" t="s">
        <v>115</v>
      </c>
      <c r="J19" s="1145">
        <v>647.11</v>
      </c>
      <c r="K19" s="634">
        <f t="shared" si="0"/>
        <v>744.18</v>
      </c>
      <c r="L19" s="1146">
        <v>161.78</v>
      </c>
      <c r="M19" s="634">
        <f t="shared" si="1"/>
        <v>186.05</v>
      </c>
      <c r="N19" s="1152">
        <v>107.85</v>
      </c>
      <c r="O19" s="812">
        <f t="shared" si="2"/>
        <v>124.03</v>
      </c>
      <c r="P19" s="1147">
        <v>268.56</v>
      </c>
      <c r="Q19" s="634">
        <f t="shared" si="3"/>
        <v>308.83999999999997</v>
      </c>
      <c r="R19" s="1146">
        <v>151</v>
      </c>
      <c r="S19" s="634">
        <f t="shared" si="4"/>
        <v>173.65</v>
      </c>
      <c r="T19" s="1146">
        <v>107.85</v>
      </c>
      <c r="U19" s="635">
        <f t="shared" si="5"/>
        <v>124.03</v>
      </c>
      <c r="V19" s="1146">
        <v>21.27</v>
      </c>
      <c r="W19" s="635">
        <f t="shared" si="6"/>
        <v>24.46</v>
      </c>
      <c r="X19" s="1153">
        <v>10.85</v>
      </c>
      <c r="Y19" s="640">
        <f t="shared" si="6"/>
        <v>12.48</v>
      </c>
      <c r="Z19" s="1153">
        <v>18.440000000000001</v>
      </c>
      <c r="AA19" s="640">
        <f t="shared" si="6"/>
        <v>21.21</v>
      </c>
      <c r="AB19" s="753"/>
      <c r="AC19" s="752"/>
      <c r="AD19" s="1185"/>
      <c r="AE19" s="230"/>
      <c r="AF19" s="230"/>
      <c r="AG19" s="230"/>
      <c r="AH19" s="230"/>
      <c r="AI19" s="230"/>
      <c r="AJ19" s="230"/>
      <c r="AK19" s="230"/>
      <c r="AL19" s="230"/>
      <c r="AM19" s="230"/>
      <c r="AN19" s="230"/>
      <c r="AO19" s="230"/>
      <c r="AP19" s="232"/>
    </row>
    <row r="20" spans="1:42" ht="21.6" customHeight="1">
      <c r="A20" t="s">
        <v>53</v>
      </c>
      <c r="B20" t="s">
        <v>122</v>
      </c>
      <c r="C20">
        <v>3</v>
      </c>
      <c r="D20">
        <v>1</v>
      </c>
      <c r="E20" t="str">
        <f t="shared" si="7"/>
        <v>We31Y</v>
      </c>
      <c r="G20" s="5"/>
      <c r="H20" s="1565" t="s">
        <v>32</v>
      </c>
      <c r="I20" s="615" t="s">
        <v>5</v>
      </c>
      <c r="J20" s="1136">
        <v>781.01</v>
      </c>
      <c r="K20" s="617">
        <f t="shared" si="0"/>
        <v>898.16</v>
      </c>
      <c r="L20" s="1137">
        <v>195.25</v>
      </c>
      <c r="M20" s="617">
        <f t="shared" si="1"/>
        <v>224.54</v>
      </c>
      <c r="N20" s="1149">
        <v>130.16999999999999</v>
      </c>
      <c r="O20" s="810">
        <f t="shared" si="2"/>
        <v>149.69999999999999</v>
      </c>
      <c r="P20" s="1138">
        <v>324.11</v>
      </c>
      <c r="Q20" s="617">
        <f t="shared" si="3"/>
        <v>372.73</v>
      </c>
      <c r="R20" s="1137">
        <v>182.24</v>
      </c>
      <c r="S20" s="617">
        <f t="shared" si="4"/>
        <v>209.58</v>
      </c>
      <c r="T20" s="1137">
        <v>130.16999999999999</v>
      </c>
      <c r="U20" s="618">
        <f t="shared" si="5"/>
        <v>149.69999999999999</v>
      </c>
      <c r="V20" s="1137">
        <v>25.42</v>
      </c>
      <c r="W20" s="618">
        <f t="shared" si="6"/>
        <v>29.23</v>
      </c>
      <c r="X20" s="1150">
        <v>5.0599999999999996</v>
      </c>
      <c r="Y20" s="642">
        <f t="shared" si="6"/>
        <v>5.82</v>
      </c>
      <c r="Z20" s="1150">
        <v>12.24</v>
      </c>
      <c r="AA20" s="642">
        <f t="shared" si="6"/>
        <v>14.08</v>
      </c>
      <c r="AB20" s="604"/>
      <c r="AC20" s="752"/>
      <c r="AD20" s="1185"/>
      <c r="AE20" s="230"/>
      <c r="AF20" s="230"/>
      <c r="AG20" s="230"/>
      <c r="AH20" s="230"/>
      <c r="AI20" s="230"/>
      <c r="AJ20" s="230"/>
      <c r="AK20" s="230"/>
      <c r="AL20" s="230"/>
      <c r="AM20" s="230"/>
      <c r="AN20" s="230"/>
      <c r="AO20" s="230"/>
      <c r="AP20" s="232"/>
    </row>
    <row r="21" spans="1:42" ht="21.6" customHeight="1">
      <c r="A21" t="s">
        <v>53</v>
      </c>
      <c r="B21" t="s">
        <v>122</v>
      </c>
      <c r="C21">
        <v>3</v>
      </c>
      <c r="D21">
        <v>2</v>
      </c>
      <c r="E21" t="str">
        <f t="shared" si="7"/>
        <v>We32Y</v>
      </c>
      <c r="G21" s="5"/>
      <c r="H21" s="1566"/>
      <c r="I21" s="615" t="s">
        <v>6</v>
      </c>
      <c r="J21" s="1140">
        <v>756.32</v>
      </c>
      <c r="K21" s="625">
        <f t="shared" si="0"/>
        <v>869.77</v>
      </c>
      <c r="L21" s="1141">
        <v>189.07</v>
      </c>
      <c r="M21" s="625">
        <f t="shared" si="1"/>
        <v>217.43</v>
      </c>
      <c r="N21" s="1151">
        <v>126.06</v>
      </c>
      <c r="O21" s="811">
        <f t="shared" si="2"/>
        <v>144.97</v>
      </c>
      <c r="P21" s="1142">
        <v>313.87</v>
      </c>
      <c r="Q21" s="625">
        <f t="shared" si="3"/>
        <v>360.95</v>
      </c>
      <c r="R21" s="1141">
        <v>176.47</v>
      </c>
      <c r="S21" s="625">
        <f t="shared" si="4"/>
        <v>202.94</v>
      </c>
      <c r="T21" s="1141">
        <v>126.06</v>
      </c>
      <c r="U21" s="626">
        <f t="shared" si="5"/>
        <v>144.97</v>
      </c>
      <c r="V21" s="1141">
        <v>24.63</v>
      </c>
      <c r="W21" s="626">
        <f t="shared" si="6"/>
        <v>28.32</v>
      </c>
      <c r="X21" s="1143">
        <v>11.72</v>
      </c>
      <c r="Y21" s="631">
        <f t="shared" si="6"/>
        <v>13.48</v>
      </c>
      <c r="Z21" s="1143">
        <v>11.72</v>
      </c>
      <c r="AA21" s="631">
        <f t="shared" si="6"/>
        <v>13.48</v>
      </c>
      <c r="AB21" s="755"/>
      <c r="AC21" s="752"/>
      <c r="AD21" s="1185"/>
      <c r="AE21" s="230"/>
      <c r="AF21" s="230"/>
      <c r="AG21" s="230"/>
      <c r="AH21" s="230"/>
      <c r="AI21" s="230"/>
      <c r="AJ21" s="230"/>
      <c r="AK21" s="230"/>
      <c r="AL21" s="230"/>
      <c r="AM21" s="230"/>
      <c r="AN21" s="230"/>
      <c r="AO21" s="230"/>
      <c r="AP21" s="232"/>
    </row>
    <row r="22" spans="1:42" ht="21.6" customHeight="1">
      <c r="A22" t="s">
        <v>53</v>
      </c>
      <c r="B22" t="s">
        <v>122</v>
      </c>
      <c r="C22">
        <v>3</v>
      </c>
      <c r="D22">
        <v>3</v>
      </c>
      <c r="E22" t="str">
        <f t="shared" si="7"/>
        <v>We33Y</v>
      </c>
      <c r="G22" s="5"/>
      <c r="H22" s="1566"/>
      <c r="I22" s="615" t="s">
        <v>7</v>
      </c>
      <c r="J22" s="1140">
        <v>700.77</v>
      </c>
      <c r="K22" s="625">
        <f t="shared" si="0"/>
        <v>805.89</v>
      </c>
      <c r="L22" s="1141">
        <v>175.19</v>
      </c>
      <c r="M22" s="625">
        <f t="shared" si="1"/>
        <v>201.47</v>
      </c>
      <c r="N22" s="1151">
        <v>116.79</v>
      </c>
      <c r="O22" s="811">
        <f t="shared" si="2"/>
        <v>134.31</v>
      </c>
      <c r="P22" s="1142">
        <v>290.81</v>
      </c>
      <c r="Q22" s="625">
        <f t="shared" si="3"/>
        <v>334.43</v>
      </c>
      <c r="R22" s="1141">
        <v>163.52000000000001</v>
      </c>
      <c r="S22" s="625">
        <f t="shared" si="4"/>
        <v>188.05</v>
      </c>
      <c r="T22" s="1141">
        <v>116.79</v>
      </c>
      <c r="U22" s="626">
        <f t="shared" si="5"/>
        <v>134.31</v>
      </c>
      <c r="V22" s="1141">
        <v>22.82</v>
      </c>
      <c r="W22" s="626">
        <f t="shared" si="6"/>
        <v>26.24</v>
      </c>
      <c r="X22" s="1143">
        <v>9.82</v>
      </c>
      <c r="Y22" s="631">
        <f t="shared" si="6"/>
        <v>11.29</v>
      </c>
      <c r="Z22" s="1143">
        <v>10.67</v>
      </c>
      <c r="AA22" s="631">
        <f t="shared" si="6"/>
        <v>12.27</v>
      </c>
      <c r="AB22" s="755"/>
      <c r="AC22" s="752"/>
      <c r="AD22" s="1185"/>
      <c r="AE22" s="230"/>
      <c r="AF22" s="230"/>
      <c r="AG22" s="230"/>
      <c r="AH22" s="230"/>
      <c r="AI22" s="230"/>
      <c r="AJ22" s="230"/>
      <c r="AK22" s="230"/>
      <c r="AL22" s="230"/>
      <c r="AM22" s="230"/>
      <c r="AN22" s="230"/>
      <c r="AO22" s="230"/>
      <c r="AP22" s="232"/>
    </row>
    <row r="23" spans="1:42" ht="21.6" customHeight="1" thickBot="1">
      <c r="A23" t="s">
        <v>53</v>
      </c>
      <c r="B23" t="s">
        <v>122</v>
      </c>
      <c r="C23">
        <v>3</v>
      </c>
      <c r="D23">
        <v>4</v>
      </c>
      <c r="E23" t="str">
        <f t="shared" si="7"/>
        <v>We34Y</v>
      </c>
      <c r="G23" s="5"/>
      <c r="H23" s="1584"/>
      <c r="I23" s="643" t="s">
        <v>115</v>
      </c>
      <c r="J23" s="1154">
        <v>653.45000000000005</v>
      </c>
      <c r="K23" s="645">
        <f t="shared" si="0"/>
        <v>751.47</v>
      </c>
      <c r="L23" s="1155">
        <v>163.37</v>
      </c>
      <c r="M23" s="645">
        <f t="shared" si="1"/>
        <v>187.88</v>
      </c>
      <c r="N23" s="1156">
        <v>108.9</v>
      </c>
      <c r="O23" s="813">
        <f t="shared" si="2"/>
        <v>125.24</v>
      </c>
      <c r="P23" s="1157">
        <v>271.19</v>
      </c>
      <c r="Q23" s="645">
        <f t="shared" si="3"/>
        <v>311.87</v>
      </c>
      <c r="R23" s="1155">
        <v>152.46</v>
      </c>
      <c r="S23" s="645">
        <f t="shared" si="4"/>
        <v>175.33</v>
      </c>
      <c r="T23" s="1155">
        <v>108.9</v>
      </c>
      <c r="U23" s="646">
        <f t="shared" si="5"/>
        <v>125.24</v>
      </c>
      <c r="V23" s="1155">
        <v>21.27</v>
      </c>
      <c r="W23" s="646">
        <f t="shared" si="6"/>
        <v>24.46</v>
      </c>
      <c r="X23" s="1158">
        <v>10.85</v>
      </c>
      <c r="Y23" s="651">
        <f t="shared" si="6"/>
        <v>12.48</v>
      </c>
      <c r="Z23" s="1158">
        <v>18.64</v>
      </c>
      <c r="AA23" s="651">
        <f t="shared" si="6"/>
        <v>21.44</v>
      </c>
      <c r="AB23" s="753"/>
      <c r="AC23" s="752"/>
      <c r="AD23" s="1185"/>
      <c r="AE23" s="230"/>
      <c r="AF23" s="230"/>
      <c r="AG23" s="230"/>
      <c r="AH23" s="230"/>
      <c r="AI23" s="230"/>
      <c r="AJ23" s="230"/>
      <c r="AK23" s="230"/>
      <c r="AL23" s="230"/>
      <c r="AM23" s="230"/>
      <c r="AN23" s="230"/>
      <c r="AO23" s="230"/>
      <c r="AP23" s="232"/>
    </row>
    <row r="24" spans="1:42" ht="42" customHeight="1" thickBot="1">
      <c r="G24" s="8"/>
      <c r="H24" s="652"/>
      <c r="I24" s="1159" t="s">
        <v>116</v>
      </c>
      <c r="J24" s="654"/>
      <c r="K24" s="659"/>
      <c r="L24" s="654"/>
      <c r="M24" s="659"/>
      <c r="N24" s="654"/>
      <c r="O24" s="659"/>
      <c r="P24" s="654"/>
      <c r="Q24" s="659"/>
      <c r="R24" s="654"/>
      <c r="S24" s="659"/>
      <c r="T24" s="654"/>
      <c r="U24" s="659"/>
      <c r="V24" s="659"/>
      <c r="W24" s="659"/>
      <c r="X24" s="659"/>
      <c r="Y24" s="659"/>
      <c r="Z24" s="656"/>
      <c r="AA24" s="814"/>
      <c r="AB24" s="753"/>
      <c r="AC24" s="752"/>
      <c r="AD24" s="1185"/>
      <c r="AE24" s="230"/>
      <c r="AF24" s="230"/>
      <c r="AG24" s="230"/>
      <c r="AH24" s="230"/>
      <c r="AI24" s="230"/>
      <c r="AJ24" s="230"/>
      <c r="AK24" s="230"/>
      <c r="AL24" s="230"/>
      <c r="AM24" s="230"/>
      <c r="AN24" s="230"/>
      <c r="AO24" s="230"/>
      <c r="AP24" s="232"/>
    </row>
    <row r="25" spans="1:42" ht="24" customHeight="1" thickBot="1">
      <c r="G25" s="8"/>
      <c r="H25" s="1680" t="s">
        <v>28</v>
      </c>
      <c r="I25" s="1669"/>
      <c r="J25" s="1669"/>
      <c r="K25" s="1669"/>
      <c r="L25" s="1669"/>
      <c r="M25" s="1669"/>
      <c r="N25" s="1669"/>
      <c r="O25" s="1670"/>
      <c r="P25" s="604"/>
      <c r="Q25" s="604"/>
      <c r="R25" s="604"/>
      <c r="S25" s="604"/>
      <c r="T25" s="604"/>
      <c r="U25" s="604"/>
      <c r="V25" s="604"/>
      <c r="W25" s="604"/>
      <c r="X25" s="604"/>
      <c r="Y25" s="604"/>
      <c r="Z25" s="604"/>
      <c r="AA25" s="657"/>
      <c r="AB25" s="604"/>
      <c r="AC25" s="604"/>
      <c r="AD25" s="1185"/>
      <c r="AE25" s="230"/>
      <c r="AF25" s="230"/>
      <c r="AG25" s="230"/>
      <c r="AH25" s="230"/>
      <c r="AI25" s="230"/>
      <c r="AJ25" s="230"/>
      <c r="AK25" s="230"/>
      <c r="AL25" s="230"/>
      <c r="AM25" s="230"/>
      <c r="AN25" s="230"/>
      <c r="AO25" s="230"/>
    </row>
    <row r="26" spans="1:42" ht="6.6" customHeight="1" thickBot="1">
      <c r="G26" s="8"/>
      <c r="H26" s="1681" t="s">
        <v>1</v>
      </c>
      <c r="I26" s="1682"/>
      <c r="J26" s="1684" t="s">
        <v>243</v>
      </c>
      <c r="K26" s="1685"/>
      <c r="L26" s="1684" t="s">
        <v>392</v>
      </c>
      <c r="M26" s="1685"/>
      <c r="N26" s="1688" t="s">
        <v>477</v>
      </c>
      <c r="O26" s="1689"/>
      <c r="P26" s="604"/>
      <c r="Q26" s="604"/>
      <c r="R26" s="604"/>
      <c r="S26" s="604"/>
      <c r="T26" s="604"/>
      <c r="U26" s="604"/>
      <c r="V26" s="604"/>
      <c r="W26" s="604"/>
      <c r="X26" s="604"/>
      <c r="Y26" s="604"/>
      <c r="Z26" s="604"/>
      <c r="AA26" s="604"/>
      <c r="AB26" s="604"/>
      <c r="AC26" s="604"/>
      <c r="AD26" s="1185"/>
      <c r="AE26" s="230"/>
      <c r="AF26" s="230"/>
      <c r="AG26" s="230"/>
      <c r="AH26" s="230"/>
      <c r="AI26" s="230"/>
      <c r="AJ26" s="230"/>
      <c r="AK26" s="230"/>
      <c r="AL26" s="230"/>
      <c r="AM26" s="230"/>
      <c r="AN26" s="230"/>
      <c r="AO26" s="230"/>
    </row>
    <row r="27" spans="1:42" ht="62.4" customHeight="1">
      <c r="G27" s="8"/>
      <c r="H27" s="1683"/>
      <c r="I27" s="1676"/>
      <c r="J27" s="1686"/>
      <c r="K27" s="1687"/>
      <c r="L27" s="1686"/>
      <c r="M27" s="1687"/>
      <c r="N27" s="1690"/>
      <c r="O27" s="1691"/>
      <c r="P27" s="604"/>
      <c r="Q27" s="1681" t="s">
        <v>1</v>
      </c>
      <c r="R27" s="1682"/>
      <c r="S27" s="1692" t="s">
        <v>252</v>
      </c>
      <c r="T27" s="1693"/>
      <c r="U27" s="604"/>
      <c r="V27" s="604"/>
      <c r="W27" s="604"/>
      <c r="X27" s="604"/>
      <c r="Y27" s="604"/>
      <c r="Z27" s="604"/>
      <c r="AA27" s="604"/>
      <c r="AB27" s="604"/>
      <c r="AC27" s="604"/>
      <c r="AD27" s="1185"/>
      <c r="AE27" s="230"/>
      <c r="AF27" s="230"/>
      <c r="AG27" s="230"/>
      <c r="AH27" s="230"/>
      <c r="AI27" s="230"/>
      <c r="AJ27" s="230"/>
      <c r="AK27" s="230"/>
      <c r="AL27" s="230"/>
      <c r="AM27" s="230"/>
      <c r="AN27" s="230"/>
      <c r="AO27" s="230"/>
    </row>
    <row r="28" spans="1:42" ht="20.25" customHeight="1">
      <c r="A28" t="s">
        <v>76</v>
      </c>
      <c r="B28" t="s">
        <v>123</v>
      </c>
      <c r="C28" t="s">
        <v>120</v>
      </c>
      <c r="D28" t="s">
        <v>1</v>
      </c>
      <c r="E28" t="s">
        <v>121</v>
      </c>
      <c r="G28" s="8"/>
      <c r="H28" s="1694"/>
      <c r="I28" s="1695"/>
      <c r="J28" s="733"/>
      <c r="K28" s="734" t="s">
        <v>26</v>
      </c>
      <c r="L28" s="733"/>
      <c r="M28" s="735" t="s">
        <v>26</v>
      </c>
      <c r="N28" s="733"/>
      <c r="O28" s="730" t="s">
        <v>26</v>
      </c>
      <c r="P28" s="604"/>
      <c r="Q28" s="1683"/>
      <c r="R28" s="1676"/>
      <c r="S28" s="737"/>
      <c r="T28" s="730" t="s">
        <v>26</v>
      </c>
      <c r="U28" s="604"/>
      <c r="V28" s="604"/>
      <c r="W28" s="604"/>
      <c r="X28" s="604"/>
      <c r="Y28" s="604"/>
      <c r="Z28" s="604"/>
      <c r="AA28" s="604"/>
      <c r="AB28" s="604"/>
      <c r="AC28" s="604"/>
      <c r="AD28" s="1185"/>
      <c r="AE28" s="230"/>
      <c r="AF28" s="230"/>
      <c r="AG28" s="230"/>
      <c r="AH28" s="230"/>
      <c r="AI28" s="230"/>
      <c r="AJ28" s="230"/>
      <c r="AK28" s="230"/>
      <c r="AL28" s="230"/>
      <c r="AM28" s="230"/>
      <c r="AN28" s="230"/>
      <c r="AO28" s="230"/>
    </row>
    <row r="29" spans="1:42" ht="21" customHeight="1">
      <c r="A29" t="s">
        <v>53</v>
      </c>
      <c r="B29" t="s">
        <v>122</v>
      </c>
      <c r="C29">
        <v>0</v>
      </c>
      <c r="D29">
        <v>1</v>
      </c>
      <c r="E29" t="str">
        <f>B29&amp;C29&amp;D29&amp;IF($A$2="Non-municipal","N",IF($A$2="Municiple","Y","error"))</f>
        <v>We01Y</v>
      </c>
      <c r="G29" s="8"/>
      <c r="H29" s="1601" t="s">
        <v>5</v>
      </c>
      <c r="I29" s="1602"/>
      <c r="J29" s="669">
        <v>43.99</v>
      </c>
      <c r="K29" s="670">
        <f>ROUND(J29 * (1 + VAT), 2)</f>
        <v>50.59</v>
      </c>
      <c r="L29" s="669">
        <v>53.58</v>
      </c>
      <c r="M29" s="738">
        <f>ROUND(L29 * (1 + VAT), 2)</f>
        <v>61.62</v>
      </c>
      <c r="N29" s="739">
        <v>0</v>
      </c>
      <c r="O29" s="673">
        <f>ROUND(N29 * (1 + VAT), 2)</f>
        <v>0</v>
      </c>
      <c r="P29" s="604"/>
      <c r="Q29" s="1696" t="s">
        <v>5</v>
      </c>
      <c r="R29" s="1697"/>
      <c r="S29" s="675">
        <v>0.45</v>
      </c>
      <c r="T29" s="816">
        <f>ROUND(S29 * (1 + VAT), 2)</f>
        <v>0.52</v>
      </c>
      <c r="U29" s="604"/>
      <c r="V29" s="604"/>
      <c r="W29" s="604"/>
      <c r="X29" s="604"/>
      <c r="Y29" s="604"/>
      <c r="Z29" s="604"/>
      <c r="AA29" s="604"/>
      <c r="AB29" s="604"/>
      <c r="AC29" s="604"/>
      <c r="AD29" s="1185"/>
      <c r="AE29" s="230"/>
      <c r="AF29" s="230"/>
      <c r="AG29" s="230"/>
      <c r="AH29" s="230"/>
      <c r="AI29" s="230"/>
      <c r="AJ29" s="230"/>
      <c r="AK29" s="230"/>
      <c r="AL29" s="230"/>
      <c r="AM29" s="230"/>
      <c r="AN29" s="230"/>
      <c r="AO29" s="230"/>
    </row>
    <row r="30" spans="1:42" ht="21.6" customHeight="1">
      <c r="A30" t="s">
        <v>53</v>
      </c>
      <c r="B30" t="s">
        <v>122</v>
      </c>
      <c r="C30">
        <v>0</v>
      </c>
      <c r="D30">
        <v>2</v>
      </c>
      <c r="E30" t="str">
        <f t="shared" ref="E30:E32" si="8">B30&amp;C30&amp;D30&amp;IF($A$2="Non-municipal","N",IF($A$2="Municiple","Y","error"))</f>
        <v>We02Y</v>
      </c>
      <c r="G30" s="8"/>
      <c r="H30" s="1580" t="s">
        <v>6</v>
      </c>
      <c r="I30" s="1581"/>
      <c r="J30" s="677">
        <v>40.299999999999997</v>
      </c>
      <c r="K30" s="678">
        <f>ROUND(J30 * (1 + VAT), 2)</f>
        <v>46.35</v>
      </c>
      <c r="L30" s="677">
        <v>26.89</v>
      </c>
      <c r="M30" s="679">
        <f>ROUND(L30 * (1 + VAT), 2)</f>
        <v>30.92</v>
      </c>
      <c r="N30" s="680">
        <v>0</v>
      </c>
      <c r="O30" s="681">
        <f>ROUND(N30 * (1 + VAT), 2)</f>
        <v>0</v>
      </c>
      <c r="P30" s="604"/>
      <c r="Q30" s="1582" t="s">
        <v>6</v>
      </c>
      <c r="R30" s="1583"/>
      <c r="S30" s="683">
        <v>0.44</v>
      </c>
      <c r="T30" s="818">
        <f>ROUND(S30 * (1 + VAT), 2)</f>
        <v>0.51</v>
      </c>
      <c r="U30" s="604"/>
      <c r="V30" s="604"/>
      <c r="W30" s="604"/>
      <c r="X30" s="604"/>
      <c r="Y30" s="604"/>
      <c r="Z30" s="604"/>
      <c r="AA30" s="604"/>
      <c r="AB30" s="604"/>
      <c r="AC30" s="604"/>
      <c r="AD30" s="1185"/>
      <c r="AE30" s="230"/>
      <c r="AF30" s="230"/>
      <c r="AG30" s="230"/>
      <c r="AH30" s="230"/>
      <c r="AI30" s="230"/>
      <c r="AJ30" s="230"/>
      <c r="AK30" s="230"/>
      <c r="AL30" s="230"/>
      <c r="AM30" s="230"/>
      <c r="AN30" s="230"/>
      <c r="AO30" s="230"/>
    </row>
    <row r="31" spans="1:42" ht="21.6" customHeight="1">
      <c r="A31" t="s">
        <v>53</v>
      </c>
      <c r="B31" t="s">
        <v>122</v>
      </c>
      <c r="C31">
        <v>0</v>
      </c>
      <c r="D31">
        <v>3</v>
      </c>
      <c r="E31" t="str">
        <f t="shared" si="8"/>
        <v>We03Y</v>
      </c>
      <c r="G31" s="8"/>
      <c r="H31" s="1580" t="s">
        <v>7</v>
      </c>
      <c r="I31" s="1581"/>
      <c r="J31" s="677">
        <v>17.7</v>
      </c>
      <c r="K31" s="678">
        <f>ROUND(J31 * (1 + VAT), 2)</f>
        <v>20.36</v>
      </c>
      <c r="L31" s="677">
        <v>10.46</v>
      </c>
      <c r="M31" s="679">
        <f>ROUND(L31 * (1 + VAT), 2)</f>
        <v>12.03</v>
      </c>
      <c r="N31" s="677">
        <v>2.4300000000000002</v>
      </c>
      <c r="O31" s="686">
        <f>ROUND(N31 * (1 + VAT), 2)</f>
        <v>2.79</v>
      </c>
      <c r="P31" s="604"/>
      <c r="Q31" s="1582" t="s">
        <v>7</v>
      </c>
      <c r="R31" s="1583"/>
      <c r="S31" s="683">
        <v>0.4</v>
      </c>
      <c r="T31" s="818">
        <f>ROUND(S31 * (1 + VAT), 2)</f>
        <v>0.46</v>
      </c>
      <c r="U31" s="604"/>
      <c r="V31" s="604"/>
      <c r="W31" s="604"/>
      <c r="X31" s="604"/>
      <c r="Y31" s="604"/>
      <c r="Z31" s="604"/>
      <c r="AA31" s="604"/>
      <c r="AB31" s="604"/>
      <c r="AC31" s="604"/>
      <c r="AD31" s="1185"/>
      <c r="AE31" s="230"/>
      <c r="AF31" s="230"/>
      <c r="AG31" s="230"/>
      <c r="AH31" s="230"/>
      <c r="AI31" s="230"/>
      <c r="AJ31" s="230"/>
      <c r="AK31" s="230"/>
      <c r="AL31" s="230"/>
      <c r="AM31" s="230"/>
      <c r="AN31" s="230"/>
      <c r="AO31" s="230"/>
    </row>
    <row r="32" spans="1:42" ht="21.6" customHeight="1" thickBot="1">
      <c r="A32" t="s">
        <v>53</v>
      </c>
      <c r="B32" t="s">
        <v>122</v>
      </c>
      <c r="C32">
        <v>0</v>
      </c>
      <c r="D32">
        <v>4</v>
      </c>
      <c r="E32" t="str">
        <f t="shared" si="8"/>
        <v>We04Y</v>
      </c>
      <c r="G32" s="8"/>
      <c r="H32" s="1607" t="s">
        <v>115</v>
      </c>
      <c r="I32" s="1608"/>
      <c r="J32" s="689">
        <v>0</v>
      </c>
      <c r="K32" s="1161">
        <f>ROUND(J32 * (1 + VAT), 2)</f>
        <v>0</v>
      </c>
      <c r="L32" s="689">
        <v>0</v>
      </c>
      <c r="M32" s="1161">
        <f>ROUND(L32 * (1 + VAT), 2)</f>
        <v>0</v>
      </c>
      <c r="N32" s="689">
        <v>2.4300000000000002</v>
      </c>
      <c r="O32" s="690">
        <f>ROUND(N32 * (1 + VAT), 2)</f>
        <v>2.79</v>
      </c>
      <c r="P32" s="604"/>
      <c r="Q32" s="1607" t="s">
        <v>115</v>
      </c>
      <c r="R32" s="1608"/>
      <c r="S32" s="692">
        <v>0.38</v>
      </c>
      <c r="T32" s="822">
        <f>ROUND(S32 * (1 + VAT), 2)</f>
        <v>0.44</v>
      </c>
      <c r="U32" s="660"/>
      <c r="V32" s="604"/>
      <c r="W32" s="604"/>
      <c r="X32" s="604"/>
      <c r="Y32" s="604"/>
      <c r="Z32" s="604"/>
      <c r="AA32" s="604"/>
      <c r="AB32" s="604"/>
      <c r="AC32" s="604"/>
      <c r="AD32" s="1185"/>
      <c r="AE32" s="230"/>
      <c r="AF32" s="230"/>
      <c r="AG32" s="230"/>
      <c r="AH32" s="230"/>
      <c r="AI32" s="230"/>
      <c r="AJ32" s="230"/>
      <c r="AK32" s="230"/>
      <c r="AL32" s="230"/>
      <c r="AM32" s="230"/>
      <c r="AN32" s="230"/>
      <c r="AO32" s="230"/>
    </row>
    <row r="33" spans="1:41" ht="21.6" customHeight="1">
      <c r="G33" s="8"/>
      <c r="H33" s="653" t="s">
        <v>116</v>
      </c>
      <c r="I33" s="694"/>
      <c r="J33" s="695"/>
      <c r="K33" s="657"/>
      <c r="L33" s="657"/>
      <c r="M33" s="657"/>
      <c r="N33" s="657"/>
      <c r="O33" s="657"/>
      <c r="P33" s="604"/>
      <c r="Q33" s="653" t="s">
        <v>116</v>
      </c>
      <c r="R33" s="694"/>
      <c r="S33" s="696"/>
      <c r="T33" s="1190"/>
      <c r="U33" s="604"/>
      <c r="V33" s="604"/>
      <c r="W33" s="604"/>
      <c r="X33" s="604"/>
      <c r="Y33" s="604"/>
      <c r="Z33" s="604"/>
      <c r="AA33" s="604"/>
      <c r="AB33" s="604"/>
      <c r="AC33" s="604"/>
      <c r="AD33" s="1185"/>
      <c r="AE33" s="230"/>
      <c r="AF33" s="230"/>
      <c r="AG33" s="230"/>
      <c r="AH33" s="230"/>
      <c r="AI33" s="230"/>
      <c r="AJ33" s="230"/>
      <c r="AK33" s="230"/>
      <c r="AL33" s="230"/>
      <c r="AM33" s="230"/>
      <c r="AN33" s="230"/>
      <c r="AO33" s="230"/>
    </row>
    <row r="34" spans="1:41" ht="20.25" customHeight="1" thickBot="1">
      <c r="G34" s="8"/>
      <c r="H34" s="604"/>
      <c r="I34" s="604"/>
      <c r="J34" s="604"/>
      <c r="K34" s="604"/>
      <c r="L34" s="1162"/>
      <c r="M34" s="1162"/>
      <c r="N34" s="604"/>
      <c r="O34" s="604"/>
      <c r="P34" s="604"/>
      <c r="Q34" s="604"/>
      <c r="R34" s="604"/>
      <c r="S34" s="604"/>
      <c r="T34" s="604"/>
      <c r="U34" s="604"/>
      <c r="V34" s="604"/>
      <c r="W34" s="604"/>
      <c r="X34" s="604"/>
      <c r="Y34" s="604"/>
      <c r="Z34" s="695"/>
      <c r="AA34" s="657"/>
      <c r="AB34" s="604"/>
      <c r="AC34" s="604"/>
      <c r="AD34" s="1185"/>
      <c r="AE34" s="230"/>
      <c r="AF34" s="230"/>
      <c r="AG34" s="230"/>
      <c r="AH34" s="230"/>
      <c r="AI34" s="230"/>
      <c r="AJ34" s="230"/>
      <c r="AK34" s="230"/>
      <c r="AL34" s="230"/>
      <c r="AM34" s="230"/>
      <c r="AN34" s="230"/>
      <c r="AO34" s="230"/>
    </row>
    <row r="35" spans="1:41" ht="20.25" customHeight="1">
      <c r="G35" s="8"/>
      <c r="H35" s="1702" t="s">
        <v>64</v>
      </c>
      <c r="I35" s="1703"/>
      <c r="J35" s="1692" t="s">
        <v>431</v>
      </c>
      <c r="K35" s="1704"/>
      <c r="L35" s="1707" t="s">
        <v>479</v>
      </c>
      <c r="M35" s="1693"/>
      <c r="N35" s="604"/>
      <c r="O35" s="604"/>
      <c r="P35" s="604"/>
      <c r="Q35" s="1664" t="s">
        <v>498</v>
      </c>
      <c r="R35" s="1709"/>
      <c r="S35" s="1709"/>
      <c r="T35" s="1665"/>
      <c r="U35" s="604"/>
      <c r="V35" s="604"/>
      <c r="W35" s="604"/>
      <c r="X35" s="604"/>
      <c r="Y35" s="604"/>
      <c r="Z35" s="604"/>
      <c r="AA35" s="604"/>
      <c r="AB35" s="604"/>
      <c r="AC35" s="604"/>
      <c r="AD35" s="1185"/>
      <c r="AE35" s="230"/>
      <c r="AF35" s="230"/>
      <c r="AG35" s="230"/>
      <c r="AH35" s="230"/>
      <c r="AI35" s="230"/>
      <c r="AJ35" s="230"/>
      <c r="AK35" s="230"/>
      <c r="AL35" s="230"/>
      <c r="AM35" s="230"/>
      <c r="AN35" s="230"/>
      <c r="AO35" s="230"/>
    </row>
    <row r="36" spans="1:41" ht="20.25" customHeight="1">
      <c r="G36" s="8"/>
      <c r="H36" s="967"/>
      <c r="I36" s="1063"/>
      <c r="J36" s="1705"/>
      <c r="K36" s="1706"/>
      <c r="L36" s="1708"/>
      <c r="M36" s="1667"/>
      <c r="N36" s="604"/>
      <c r="O36" s="604"/>
      <c r="P36" s="604"/>
      <c r="Q36" s="1192"/>
      <c r="R36" s="1193"/>
      <c r="S36" s="1193"/>
      <c r="T36" s="1194"/>
      <c r="U36" s="604"/>
      <c r="V36" s="604"/>
      <c r="W36" s="604"/>
      <c r="X36" s="604"/>
      <c r="Y36" s="604"/>
      <c r="Z36" s="604"/>
      <c r="AA36" s="604"/>
      <c r="AB36" s="604"/>
      <c r="AC36" s="604"/>
      <c r="AD36" s="1185"/>
      <c r="AE36" s="230"/>
      <c r="AF36" s="230"/>
      <c r="AG36" s="230"/>
      <c r="AH36" s="230"/>
      <c r="AI36" s="230"/>
      <c r="AJ36" s="230"/>
      <c r="AK36" s="230"/>
      <c r="AL36" s="230"/>
      <c r="AM36" s="230"/>
      <c r="AN36" s="230"/>
      <c r="AO36" s="230"/>
    </row>
    <row r="37" spans="1:41" ht="31.95" customHeight="1">
      <c r="A37" t="s">
        <v>76</v>
      </c>
      <c r="B37" t="s">
        <v>123</v>
      </c>
      <c r="C37" t="s">
        <v>120</v>
      </c>
      <c r="D37" t="s">
        <v>1</v>
      </c>
      <c r="E37" t="s">
        <v>121</v>
      </c>
      <c r="G37" s="8"/>
      <c r="H37" s="1710"/>
      <c r="I37" s="1711"/>
      <c r="J37" s="743"/>
      <c r="K37" s="742" t="s">
        <v>26</v>
      </c>
      <c r="L37" s="743"/>
      <c r="M37" s="744" t="s">
        <v>26</v>
      </c>
      <c r="N37" s="604"/>
      <c r="O37" s="604"/>
      <c r="P37" s="604"/>
      <c r="Q37" s="1712" t="s">
        <v>48</v>
      </c>
      <c r="R37" s="1713"/>
      <c r="S37" s="1674" t="s">
        <v>49</v>
      </c>
      <c r="T37" s="1714"/>
      <c r="U37" s="604"/>
      <c r="V37" s="604"/>
      <c r="W37" s="604"/>
      <c r="X37" s="604"/>
      <c r="Y37" s="604"/>
      <c r="Z37" s="604"/>
      <c r="AA37" s="604"/>
      <c r="AB37" s="604"/>
      <c r="AC37" s="604"/>
      <c r="AD37" s="1185"/>
      <c r="AE37" s="230"/>
      <c r="AF37" s="230"/>
      <c r="AG37" s="230"/>
      <c r="AH37" s="230"/>
      <c r="AI37" s="230"/>
      <c r="AJ37" s="230"/>
      <c r="AK37" s="230"/>
      <c r="AL37" s="230"/>
      <c r="AM37" s="230"/>
      <c r="AN37" s="230"/>
      <c r="AO37" s="230"/>
    </row>
    <row r="38" spans="1:41" ht="21.6" customHeight="1">
      <c r="A38" t="s">
        <v>53</v>
      </c>
      <c r="B38" t="s">
        <v>122</v>
      </c>
      <c r="C38">
        <v>0</v>
      </c>
      <c r="D38">
        <v>1</v>
      </c>
      <c r="E38" t="str">
        <f>B38&amp;C38&amp;D38&amp;IF($A$2="Non-municipal","N",IF($A$2="Municiple","Y","error"))</f>
        <v>We01Y</v>
      </c>
      <c r="G38" s="8"/>
      <c r="H38" s="1701" t="s">
        <v>38</v>
      </c>
      <c r="I38" s="1627"/>
      <c r="J38" s="1163">
        <v>15.22</v>
      </c>
      <c r="K38" s="1164">
        <f>ROUND(J38 * (1 + VAT), 2)</f>
        <v>17.5</v>
      </c>
      <c r="L38" s="1165">
        <v>0.82</v>
      </c>
      <c r="M38" s="1166">
        <f>ROUND(L38 * (1 + VAT), 2)</f>
        <v>0.94</v>
      </c>
      <c r="N38" s="604"/>
      <c r="O38" s="604"/>
      <c r="P38" s="604"/>
      <c r="Q38" s="835"/>
      <c r="R38" s="742" t="s">
        <v>26</v>
      </c>
      <c r="S38" s="836"/>
      <c r="T38" s="744" t="s">
        <v>26</v>
      </c>
      <c r="U38" s="604"/>
      <c r="V38" s="604"/>
      <c r="W38" s="604"/>
      <c r="X38" s="604"/>
      <c r="Y38" s="604"/>
      <c r="Z38" s="604"/>
      <c r="AA38" s="604"/>
      <c r="AB38" s="604"/>
      <c r="AC38" s="604"/>
      <c r="AD38" s="1185"/>
      <c r="AE38" s="230"/>
      <c r="AF38" s="230"/>
      <c r="AG38" s="230"/>
      <c r="AH38" s="230"/>
      <c r="AI38" s="230"/>
      <c r="AJ38" s="230"/>
      <c r="AK38" s="230"/>
      <c r="AL38" s="230"/>
      <c r="AM38" s="230"/>
      <c r="AN38" s="230"/>
      <c r="AO38" s="230"/>
    </row>
    <row r="39" spans="1:41" ht="21.6" customHeight="1" thickBot="1">
      <c r="A39" t="s">
        <v>53</v>
      </c>
      <c r="B39" t="s">
        <v>122</v>
      </c>
      <c r="C39">
        <v>0</v>
      </c>
      <c r="D39">
        <v>1</v>
      </c>
      <c r="E39" t="str">
        <f>B39&amp;C39&amp;D39&amp;IF($A$2="Non-municipal","N",IF($A$2="Municiple","Y","error"))</f>
        <v>We01Y</v>
      </c>
      <c r="G39" s="8"/>
      <c r="H39" s="1701" t="s">
        <v>39</v>
      </c>
      <c r="I39" s="1627"/>
      <c r="J39" s="1167">
        <v>71.17</v>
      </c>
      <c r="K39" s="1168">
        <f>ROUND(J39 * (1 + VAT), 2)</f>
        <v>81.849999999999994</v>
      </c>
      <c r="L39" s="1169">
        <v>13.72</v>
      </c>
      <c r="M39" s="1170">
        <f>ROUND(L39 * (1 + VAT), 2)</f>
        <v>15.78</v>
      </c>
      <c r="N39" s="604"/>
      <c r="O39" s="604"/>
      <c r="P39" s="604"/>
      <c r="Q39" s="720">
        <v>35.1</v>
      </c>
      <c r="R39" s="828">
        <f>ROUND(Q39 * (1 + VAT), 2)</f>
        <v>40.369999999999997</v>
      </c>
      <c r="S39" s="1171">
        <v>0</v>
      </c>
      <c r="T39" s="1172">
        <f>ROUND(S39 * (1 + VAT), 2)</f>
        <v>0</v>
      </c>
      <c r="U39" s="604"/>
      <c r="V39" s="604"/>
      <c r="W39" s="604"/>
      <c r="X39" s="604"/>
      <c r="Y39" s="604"/>
      <c r="Z39" s="604"/>
      <c r="AA39" s="604"/>
      <c r="AB39" s="604"/>
      <c r="AC39" s="604"/>
      <c r="AD39" s="1185"/>
      <c r="AE39" s="230"/>
      <c r="AF39" s="230"/>
      <c r="AG39" s="230"/>
      <c r="AH39" s="230"/>
      <c r="AI39" s="230"/>
      <c r="AJ39" s="230"/>
      <c r="AK39" s="230"/>
      <c r="AL39" s="230"/>
      <c r="AM39" s="230"/>
      <c r="AN39" s="230"/>
      <c r="AO39" s="230"/>
    </row>
    <row r="40" spans="1:41" ht="21.6" customHeight="1">
      <c r="A40" t="s">
        <v>53</v>
      </c>
      <c r="B40" t="s">
        <v>122</v>
      </c>
      <c r="C40">
        <v>0</v>
      </c>
      <c r="D40">
        <v>1</v>
      </c>
      <c r="E40" t="str">
        <f>B40&amp;C40&amp;D40&amp;IF($A$2="Non-municipal","N",IF($A$2="Municiple","Y","error"))</f>
        <v>We01Y</v>
      </c>
      <c r="G40" s="8"/>
      <c r="H40" s="1701" t="s">
        <v>40</v>
      </c>
      <c r="I40" s="1627"/>
      <c r="J40" s="1167">
        <v>219.79</v>
      </c>
      <c r="K40" s="1168">
        <f>ROUND(J40 * (1 + VAT), 2)</f>
        <v>252.76</v>
      </c>
      <c r="L40" s="1169">
        <v>21.44</v>
      </c>
      <c r="M40" s="1170">
        <f>ROUND(L40 * (1 + VAT), 2)</f>
        <v>24.66</v>
      </c>
      <c r="N40" s="604"/>
      <c r="O40" s="604"/>
      <c r="P40" s="604"/>
      <c r="Q40" s="604"/>
      <c r="R40" s="604"/>
      <c r="S40" s="1173"/>
      <c r="T40" s="1173"/>
      <c r="U40" s="604"/>
      <c r="V40" s="604"/>
      <c r="W40" s="604"/>
      <c r="X40" s="604"/>
      <c r="Y40" s="604"/>
      <c r="Z40" s="604"/>
      <c r="AA40" s="604"/>
      <c r="AB40" s="604"/>
      <c r="AC40" s="604"/>
      <c r="AD40" s="1185"/>
      <c r="AE40" s="230"/>
      <c r="AF40" s="230"/>
      <c r="AG40" s="230"/>
      <c r="AH40" s="230"/>
      <c r="AI40" s="230"/>
      <c r="AJ40" s="230"/>
      <c r="AK40" s="230"/>
      <c r="AL40" s="230"/>
      <c r="AM40" s="230"/>
      <c r="AN40" s="230"/>
      <c r="AO40" s="230"/>
    </row>
    <row r="41" spans="1:41" ht="21.6" customHeight="1">
      <c r="A41" t="s">
        <v>53</v>
      </c>
      <c r="B41" t="s">
        <v>122</v>
      </c>
      <c r="C41">
        <v>0</v>
      </c>
      <c r="D41">
        <v>1</v>
      </c>
      <c r="E41" t="str">
        <f>B41&amp;C41&amp;D41&amp;IF($A$2="Non-municipal","N",IF($A$2="Municiple","Y","error"))</f>
        <v>We01Y</v>
      </c>
      <c r="G41" s="8"/>
      <c r="H41" s="1701" t="s">
        <v>34</v>
      </c>
      <c r="I41" s="1627"/>
      <c r="J41" s="1167">
        <v>219.79</v>
      </c>
      <c r="K41" s="1168">
        <f>ROUND(J41 * (1 + VAT), 2)</f>
        <v>252.76</v>
      </c>
      <c r="L41" s="1169">
        <v>21.44</v>
      </c>
      <c r="M41" s="1170">
        <f>ROUND(L41 * (1 + VAT), 2)</f>
        <v>24.66</v>
      </c>
      <c r="N41" s="604"/>
      <c r="O41" s="604"/>
      <c r="P41" s="604"/>
      <c r="Q41" s="604"/>
      <c r="R41" s="604"/>
      <c r="S41" s="604"/>
      <c r="T41" s="604"/>
      <c r="U41" s="604"/>
      <c r="V41" s="604"/>
      <c r="W41" s="604"/>
      <c r="X41" s="604"/>
      <c r="Y41" s="604"/>
      <c r="Z41" s="604"/>
      <c r="AA41" s="604"/>
      <c r="AB41" s="604"/>
      <c r="AC41" s="604"/>
      <c r="AD41" s="1185"/>
      <c r="AE41" s="230"/>
      <c r="AF41" s="230"/>
      <c r="AG41" s="230"/>
      <c r="AH41" s="230"/>
      <c r="AI41" s="230"/>
      <c r="AJ41" s="230"/>
      <c r="AK41" s="230"/>
      <c r="AL41" s="230"/>
      <c r="AM41" s="230"/>
      <c r="AN41" s="230"/>
      <c r="AO41" s="230"/>
    </row>
    <row r="42" spans="1:41" ht="21.6" customHeight="1" thickBot="1">
      <c r="A42" t="s">
        <v>53</v>
      </c>
      <c r="B42" t="s">
        <v>122</v>
      </c>
      <c r="C42">
        <v>0</v>
      </c>
      <c r="D42">
        <v>1</v>
      </c>
      <c r="E42" t="str">
        <f>B42&amp;C42&amp;D42&amp;IF($A$2="Non-municipal","N",IF($A$2="Municiple","Y","error"))</f>
        <v>We01Y</v>
      </c>
      <c r="G42" s="8"/>
      <c r="H42" s="1728" t="s">
        <v>33</v>
      </c>
      <c r="I42" s="1729"/>
      <c r="J42" s="711">
        <v>1238.27</v>
      </c>
      <c r="K42" s="710">
        <f>ROUND(J42 * (1 + VAT), 2)</f>
        <v>1424.01</v>
      </c>
      <c r="L42" s="711">
        <v>21.44</v>
      </c>
      <c r="M42" s="712">
        <f>ROUND(L42 * (1 + VAT), 2)</f>
        <v>24.66</v>
      </c>
      <c r="N42" s="604"/>
      <c r="O42" s="604"/>
      <c r="P42" s="604"/>
      <c r="Q42" s="604"/>
      <c r="R42" s="604"/>
      <c r="S42" s="604"/>
      <c r="T42" s="604"/>
      <c r="U42" s="604"/>
      <c r="V42" s="604"/>
      <c r="W42" s="604"/>
      <c r="X42" s="604"/>
      <c r="Y42" s="604"/>
      <c r="Z42" s="604"/>
      <c r="AA42" s="604"/>
      <c r="AB42" s="604"/>
      <c r="AC42" s="604"/>
      <c r="AD42" s="1185"/>
      <c r="AE42" s="230"/>
      <c r="AF42" s="230"/>
      <c r="AG42" s="230"/>
      <c r="AH42" s="230"/>
      <c r="AI42" s="230"/>
      <c r="AJ42" s="230"/>
      <c r="AK42" s="230"/>
      <c r="AL42" s="230"/>
      <c r="AM42" s="230"/>
      <c r="AN42" s="230"/>
      <c r="AO42" s="230"/>
    </row>
    <row r="43" spans="1:41" ht="12" customHeight="1">
      <c r="G43" s="8"/>
      <c r="H43" s="713"/>
      <c r="I43" s="713"/>
      <c r="J43" s="604"/>
      <c r="K43" s="604"/>
      <c r="L43" s="714"/>
      <c r="M43" s="715"/>
      <c r="N43" s="604"/>
      <c r="O43" s="604"/>
      <c r="P43" s="604"/>
      <c r="Q43" s="604"/>
      <c r="R43" s="604"/>
      <c r="S43" s="604"/>
      <c r="T43" s="604"/>
      <c r="U43" s="604"/>
      <c r="V43" s="604"/>
      <c r="W43" s="604"/>
      <c r="X43" s="604"/>
      <c r="Y43" s="604"/>
      <c r="Z43" s="604"/>
      <c r="AA43" s="604"/>
      <c r="AB43" s="604"/>
      <c r="AC43" s="604"/>
      <c r="AD43" s="1185"/>
      <c r="AE43" s="230"/>
      <c r="AF43" s="230"/>
      <c r="AG43" s="230"/>
      <c r="AH43" s="230"/>
      <c r="AI43" s="230"/>
      <c r="AJ43" s="230"/>
      <c r="AK43" s="230"/>
      <c r="AL43" s="230"/>
      <c r="AM43" s="230"/>
      <c r="AN43" s="230"/>
      <c r="AO43" s="230"/>
    </row>
    <row r="44" spans="1:41" ht="6.6" customHeight="1" thickBot="1">
      <c r="G44" s="8"/>
      <c r="H44" s="604"/>
      <c r="I44" s="604"/>
      <c r="J44" s="604"/>
      <c r="K44" s="604"/>
      <c r="L44" s="604"/>
      <c r="M44" s="604"/>
      <c r="N44" s="604"/>
      <c r="O44" s="604"/>
      <c r="P44" s="604"/>
      <c r="Q44" s="604"/>
      <c r="R44" s="604"/>
      <c r="S44" s="604"/>
      <c r="T44" s="604"/>
      <c r="U44" s="604"/>
      <c r="V44" s="604"/>
      <c r="W44" s="604"/>
      <c r="X44" s="604"/>
      <c r="Y44" s="604"/>
      <c r="Z44" s="604"/>
      <c r="AA44" s="604"/>
      <c r="AB44" s="604"/>
      <c r="AC44" s="604"/>
      <c r="AD44" s="1185"/>
      <c r="AE44" s="230"/>
      <c r="AF44" s="230"/>
      <c r="AG44" s="230"/>
      <c r="AH44" s="230"/>
      <c r="AI44" s="230"/>
      <c r="AJ44" s="230"/>
      <c r="AK44" s="230"/>
      <c r="AL44" s="230"/>
      <c r="AM44" s="230"/>
      <c r="AN44" s="230"/>
      <c r="AO44" s="230"/>
    </row>
    <row r="45" spans="1:41" ht="32.4" customHeight="1">
      <c r="G45" s="8"/>
      <c r="H45" s="1698" t="s">
        <v>483</v>
      </c>
      <c r="I45" s="1699"/>
      <c r="J45" s="604"/>
      <c r="K45" s="604"/>
      <c r="L45" s="604"/>
      <c r="M45" s="604"/>
      <c r="N45" s="604"/>
      <c r="O45" s="604"/>
      <c r="P45" s="604"/>
      <c r="Q45" s="604"/>
      <c r="R45" s="604"/>
      <c r="S45" s="604"/>
      <c r="T45" s="604"/>
      <c r="U45" s="604"/>
      <c r="V45" s="604"/>
      <c r="W45" s="604"/>
      <c r="X45" s="604"/>
      <c r="Y45" s="604"/>
      <c r="Z45" s="604"/>
      <c r="AA45" s="604"/>
      <c r="AB45" s="604"/>
      <c r="AC45" s="604"/>
      <c r="AD45" s="1185"/>
      <c r="AE45" s="230"/>
      <c r="AF45" s="230"/>
      <c r="AG45" s="230"/>
      <c r="AH45" s="230"/>
      <c r="AI45" s="230"/>
      <c r="AJ45" s="230"/>
      <c r="AK45" s="230"/>
      <c r="AL45" s="230"/>
      <c r="AM45" s="230"/>
      <c r="AN45" s="230"/>
      <c r="AO45" s="230"/>
    </row>
    <row r="46" spans="1:41" ht="27.75" customHeight="1">
      <c r="H46" s="1700"/>
      <c r="I46" s="1633"/>
      <c r="J46" s="604"/>
      <c r="K46" s="604"/>
      <c r="L46" s="604"/>
      <c r="M46" s="604"/>
      <c r="N46" s="604"/>
      <c r="O46" s="604"/>
      <c r="P46" s="604"/>
      <c r="Q46" s="604"/>
      <c r="R46" s="604"/>
      <c r="S46" s="604"/>
      <c r="T46" s="604"/>
      <c r="U46" s="604"/>
      <c r="V46" s="604"/>
      <c r="W46" s="604"/>
      <c r="X46" s="604"/>
      <c r="Y46" s="604"/>
      <c r="Z46" s="604"/>
      <c r="AA46" s="604"/>
      <c r="AB46" s="604"/>
      <c r="AC46" s="604"/>
      <c r="AD46" s="1185"/>
      <c r="AE46" s="230"/>
      <c r="AF46" s="230"/>
      <c r="AG46" s="230"/>
      <c r="AH46" s="230"/>
      <c r="AI46" s="230"/>
      <c r="AJ46" s="230"/>
      <c r="AK46" s="230"/>
      <c r="AL46" s="230"/>
      <c r="AM46" s="230"/>
      <c r="AN46" s="230"/>
      <c r="AO46" s="230"/>
    </row>
    <row r="47" spans="1:41" ht="6" customHeight="1">
      <c r="H47" s="1700"/>
      <c r="I47" s="1633"/>
      <c r="J47" s="604"/>
      <c r="K47" s="604"/>
      <c r="L47" s="604"/>
      <c r="M47" s="604"/>
      <c r="N47" s="604"/>
      <c r="O47" s="604"/>
      <c r="P47" s="604"/>
      <c r="Q47" s="604"/>
      <c r="R47" s="604"/>
      <c r="S47" s="604"/>
      <c r="T47" s="604"/>
      <c r="U47" s="604"/>
      <c r="V47" s="604"/>
      <c r="W47" s="604"/>
      <c r="X47" s="604"/>
      <c r="Y47" s="604"/>
      <c r="Z47" s="604"/>
      <c r="AA47" s="604"/>
      <c r="AB47" s="604"/>
      <c r="AC47" s="604"/>
      <c r="AD47" s="1185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</row>
    <row r="48" spans="1:41" ht="17.25" customHeight="1">
      <c r="A48" t="s">
        <v>76</v>
      </c>
      <c r="B48" t="s">
        <v>123</v>
      </c>
      <c r="C48" t="s">
        <v>120</v>
      </c>
      <c r="D48" t="s">
        <v>1</v>
      </c>
      <c r="E48" t="s">
        <v>121</v>
      </c>
      <c r="H48" s="716"/>
      <c r="I48" s="719" t="s">
        <v>26</v>
      </c>
      <c r="J48" s="604"/>
      <c r="K48" s="604"/>
      <c r="L48" s="604"/>
      <c r="M48" s="604"/>
      <c r="N48" s="604"/>
      <c r="O48" s="833"/>
      <c r="P48" s="604"/>
      <c r="Q48" s="604"/>
      <c r="R48" s="604"/>
      <c r="S48" s="604"/>
      <c r="T48" s="604"/>
      <c r="U48" s="604"/>
      <c r="V48" s="604"/>
      <c r="W48" s="604"/>
      <c r="X48" s="604"/>
      <c r="Y48" s="604"/>
      <c r="Z48" s="604"/>
      <c r="AA48" s="604"/>
      <c r="AB48" s="604"/>
      <c r="AC48" s="604"/>
      <c r="AD48" s="1185"/>
      <c r="AE48" s="230"/>
      <c r="AF48" s="230"/>
      <c r="AG48" s="230"/>
      <c r="AH48" s="230"/>
      <c r="AI48" s="230"/>
      <c r="AJ48" s="230"/>
      <c r="AK48" s="230"/>
      <c r="AL48" s="230"/>
      <c r="AM48" s="230"/>
      <c r="AN48" s="230"/>
      <c r="AO48" s="230"/>
    </row>
    <row r="49" spans="1:41" ht="23.4" thickBot="1">
      <c r="A49" t="s">
        <v>53</v>
      </c>
      <c r="B49" t="s">
        <v>122</v>
      </c>
      <c r="C49">
        <v>0</v>
      </c>
      <c r="D49">
        <v>1</v>
      </c>
      <c r="E49" t="str">
        <f>B49&amp;C49&amp;D49&amp;IF($A$2="Non-municipal","N",IF($A$2="Municiple","Y","error"))</f>
        <v>We01Y</v>
      </c>
      <c r="H49" s="746">
        <v>5.47</v>
      </c>
      <c r="I49" s="1186">
        <f>ROUND(H49 * (1 + VAT), 2)</f>
        <v>6.29</v>
      </c>
      <c r="J49" s="604"/>
      <c r="K49" s="604"/>
      <c r="L49" s="604"/>
      <c r="M49" s="604"/>
      <c r="N49" s="604"/>
      <c r="O49" s="604"/>
      <c r="P49" s="604"/>
      <c r="Q49" s="604"/>
      <c r="R49" s="604"/>
      <c r="S49" s="604"/>
      <c r="T49" s="604"/>
      <c r="U49" s="604"/>
      <c r="V49" s="604"/>
      <c r="W49" s="604"/>
      <c r="X49" s="604"/>
      <c r="Y49" s="604"/>
      <c r="Z49" s="604"/>
      <c r="AA49" s="604"/>
      <c r="AB49" s="604"/>
      <c r="AC49" s="604"/>
      <c r="AD49" s="1185"/>
      <c r="AE49" s="230"/>
      <c r="AF49" s="230"/>
      <c r="AG49" s="230"/>
      <c r="AH49" s="230"/>
      <c r="AI49" s="230"/>
      <c r="AJ49" s="230"/>
      <c r="AK49" s="230"/>
      <c r="AL49" s="230"/>
      <c r="AM49" s="230"/>
      <c r="AN49" s="230"/>
      <c r="AO49" s="230"/>
    </row>
    <row r="50" spans="1:41" ht="22.8">
      <c r="H50" s="1174"/>
      <c r="I50" s="604"/>
      <c r="J50" s="604"/>
      <c r="K50" s="604"/>
      <c r="L50" s="1174"/>
      <c r="M50" s="604"/>
      <c r="N50" s="604"/>
      <c r="O50" s="604"/>
      <c r="P50" s="604"/>
      <c r="Q50" s="604"/>
      <c r="R50" s="604"/>
      <c r="S50" s="604"/>
      <c r="T50" s="604"/>
      <c r="U50" s="604"/>
      <c r="V50" s="604"/>
      <c r="W50" s="604"/>
      <c r="X50" s="604"/>
      <c r="Y50" s="604"/>
      <c r="Z50" s="604"/>
      <c r="AA50" s="604"/>
      <c r="AB50" s="604"/>
      <c r="AC50" s="604"/>
      <c r="AD50" s="1185"/>
      <c r="AE50" s="230"/>
      <c r="AF50" s="230"/>
      <c r="AG50" s="230"/>
      <c r="AH50" s="230"/>
      <c r="AI50" s="230"/>
      <c r="AJ50" s="230"/>
      <c r="AK50" s="230"/>
      <c r="AL50" s="230"/>
      <c r="AM50" s="230"/>
      <c r="AN50" s="230"/>
      <c r="AO50" s="230"/>
    </row>
    <row r="51" spans="1:41" ht="18.600000000000001" customHeight="1" thickBot="1">
      <c r="H51" s="1174"/>
      <c r="I51" s="604"/>
      <c r="J51" s="1174"/>
      <c r="K51" s="604"/>
      <c r="L51" s="1174"/>
      <c r="M51" s="604"/>
      <c r="N51" s="604"/>
      <c r="O51" s="604"/>
      <c r="P51" s="604"/>
      <c r="Q51" s="604"/>
      <c r="R51" s="604"/>
      <c r="S51" s="604"/>
      <c r="T51" s="604"/>
      <c r="U51" s="604"/>
      <c r="V51" s="604"/>
      <c r="W51" s="604"/>
      <c r="X51" s="604"/>
      <c r="Y51" s="604"/>
      <c r="Z51" s="604"/>
      <c r="AA51" s="604"/>
      <c r="AB51" s="604"/>
      <c r="AC51" s="604"/>
      <c r="AD51" s="1185"/>
      <c r="AE51" s="230"/>
      <c r="AF51" s="230"/>
      <c r="AG51" s="230"/>
      <c r="AH51" s="230"/>
      <c r="AI51" s="230"/>
      <c r="AJ51" s="230"/>
      <c r="AK51" s="230"/>
      <c r="AL51" s="230"/>
      <c r="AM51" s="230"/>
      <c r="AN51" s="230"/>
      <c r="AO51" s="230"/>
    </row>
    <row r="52" spans="1:41" ht="23.4" thickBot="1">
      <c r="H52" s="1730" t="s">
        <v>607</v>
      </c>
      <c r="I52" s="1731"/>
      <c r="J52" s="1731"/>
      <c r="K52" s="1731"/>
      <c r="L52" s="1731"/>
      <c r="M52" s="1731"/>
      <c r="N52" s="1731"/>
      <c r="O52" s="1731"/>
      <c r="P52" s="1731"/>
      <c r="Q52" s="1731"/>
      <c r="R52" s="1731"/>
      <c r="S52" s="1732"/>
      <c r="T52" s="604"/>
      <c r="U52" s="604"/>
      <c r="V52" s="604"/>
      <c r="W52" s="604"/>
      <c r="X52" s="604"/>
      <c r="Y52" s="604"/>
      <c r="Z52" s="604"/>
      <c r="AA52" s="604"/>
      <c r="AB52" s="604"/>
      <c r="AC52" s="604"/>
      <c r="AD52" s="1185"/>
      <c r="AE52" s="230"/>
      <c r="AF52" s="230"/>
      <c r="AG52" s="230"/>
      <c r="AH52" s="230"/>
      <c r="AI52" s="230"/>
      <c r="AJ52" s="230"/>
      <c r="AK52" s="230"/>
      <c r="AL52" s="230"/>
      <c r="AM52" s="230"/>
      <c r="AN52" s="230"/>
      <c r="AO52" s="230"/>
    </row>
    <row r="53" spans="1:41" ht="26.4" customHeight="1">
      <c r="H53" s="1733" t="s">
        <v>484</v>
      </c>
      <c r="I53" s="1734"/>
      <c r="J53" s="1734"/>
      <c r="K53" s="1734"/>
      <c r="L53" s="1734"/>
      <c r="M53" s="1682"/>
      <c r="N53" s="1735" t="s">
        <v>485</v>
      </c>
      <c r="O53" s="1734"/>
      <c r="P53" s="1734"/>
      <c r="Q53" s="1734"/>
      <c r="R53" s="1734"/>
      <c r="S53" s="1736"/>
      <c r="T53" s="604"/>
      <c r="U53" s="604"/>
      <c r="V53" s="604"/>
      <c r="W53" s="604"/>
      <c r="X53" s="604"/>
      <c r="Y53" s="604"/>
      <c r="Z53" s="604"/>
      <c r="AA53" s="604"/>
      <c r="AB53" s="604"/>
      <c r="AC53" s="604"/>
      <c r="AD53" s="1185"/>
      <c r="AE53" s="230"/>
      <c r="AF53" s="230"/>
      <c r="AG53" s="230"/>
      <c r="AH53" s="230"/>
      <c r="AI53" s="230"/>
      <c r="AJ53" s="230"/>
      <c r="AK53" s="230"/>
      <c r="AL53" s="230"/>
      <c r="AM53" s="230"/>
      <c r="AN53" s="230"/>
      <c r="AO53" s="230"/>
    </row>
    <row r="54" spans="1:41" ht="20.25" customHeight="1">
      <c r="H54" s="1715" t="s">
        <v>2</v>
      </c>
      <c r="I54" s="1677"/>
      <c r="J54" s="1675" t="s">
        <v>3</v>
      </c>
      <c r="K54" s="1677"/>
      <c r="L54" s="1675" t="s">
        <v>4</v>
      </c>
      <c r="M54" s="1676"/>
      <c r="N54" s="1678" t="s">
        <v>2</v>
      </c>
      <c r="O54" s="1677"/>
      <c r="P54" s="1675" t="s">
        <v>3</v>
      </c>
      <c r="Q54" s="1677"/>
      <c r="R54" s="1675" t="s">
        <v>4</v>
      </c>
      <c r="S54" s="1679"/>
      <c r="T54" s="604"/>
      <c r="U54" s="604"/>
      <c r="V54" s="604"/>
      <c r="W54" s="604"/>
      <c r="X54" s="604"/>
      <c r="Y54" s="604"/>
      <c r="Z54" s="604"/>
      <c r="AA54" s="604"/>
      <c r="AB54" s="604"/>
      <c r="AC54" s="604"/>
      <c r="AD54" s="1185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</row>
    <row r="55" spans="1:41" ht="16.5" customHeight="1">
      <c r="A55" t="s">
        <v>76</v>
      </c>
      <c r="B55" t="s">
        <v>123</v>
      </c>
      <c r="C55" t="s">
        <v>120</v>
      </c>
      <c r="D55" t="s">
        <v>1</v>
      </c>
      <c r="E55" t="s">
        <v>121</v>
      </c>
      <c r="H55" s="1187"/>
      <c r="I55" s="728" t="s">
        <v>26</v>
      </c>
      <c r="J55" s="1188"/>
      <c r="K55" s="728" t="s">
        <v>26</v>
      </c>
      <c r="L55" s="1188"/>
      <c r="M55" s="734" t="s">
        <v>26</v>
      </c>
      <c r="N55" s="1189"/>
      <c r="O55" s="728" t="s">
        <v>26</v>
      </c>
      <c r="P55" s="1188"/>
      <c r="Q55" s="728" t="s">
        <v>26</v>
      </c>
      <c r="R55" s="1188"/>
      <c r="S55" s="730" t="s">
        <v>26</v>
      </c>
      <c r="T55" s="604"/>
      <c r="U55" s="604"/>
      <c r="V55" s="604"/>
      <c r="W55" s="604"/>
      <c r="X55" s="604"/>
      <c r="Y55" s="604"/>
      <c r="Z55" s="604"/>
      <c r="AA55" s="604"/>
      <c r="AB55" s="604"/>
      <c r="AC55" s="604"/>
      <c r="AD55" s="1185"/>
      <c r="AE55" s="230"/>
      <c r="AF55" s="230"/>
      <c r="AG55" s="230"/>
      <c r="AH55" s="230"/>
      <c r="AI55" s="230"/>
      <c r="AJ55" s="230"/>
      <c r="AK55" s="230"/>
      <c r="AL55" s="230"/>
      <c r="AM55" s="230"/>
      <c r="AN55" s="230"/>
      <c r="AO55" s="230"/>
    </row>
    <row r="56" spans="1:41" ht="21.6" customHeight="1" thickBot="1">
      <c r="A56" t="s">
        <v>53</v>
      </c>
      <c r="B56" t="s">
        <v>122</v>
      </c>
      <c r="C56">
        <v>0</v>
      </c>
      <c r="D56">
        <v>1</v>
      </c>
      <c r="E56" t="str">
        <f>B56&amp;C56&amp;D56&amp;IF($A$2="Non-municipal","N",IF($A$2="Municiple","Y","error"))</f>
        <v>We01Y</v>
      </c>
      <c r="H56" s="1177">
        <v>597.44000000000005</v>
      </c>
      <c r="I56" s="1178">
        <f t="shared" ref="I56" si="9">ROUND(H56 * (1 + VAT), 2)</f>
        <v>687.06</v>
      </c>
      <c r="J56" s="1177">
        <v>149.35</v>
      </c>
      <c r="K56" s="1178">
        <f t="shared" ref="K56" si="10">ROUND(J56 * (1 + VAT), 2)</f>
        <v>171.75</v>
      </c>
      <c r="L56" s="1177">
        <v>99.58</v>
      </c>
      <c r="M56" s="1179">
        <f t="shared" ref="M56" si="11">ROUND(L56 * (1 + VAT), 2)</f>
        <v>114.52</v>
      </c>
      <c r="N56" s="1177">
        <v>247.93</v>
      </c>
      <c r="O56" s="1178">
        <f t="shared" ref="O56" si="12">ROUND(N56 * (1 + VAT), 2)</f>
        <v>285.12</v>
      </c>
      <c r="P56" s="1177">
        <v>139.4</v>
      </c>
      <c r="Q56" s="1178">
        <f t="shared" ref="Q56" si="13">ROUND(P56 * (1 + VAT), 2)</f>
        <v>160.31</v>
      </c>
      <c r="R56" s="1177">
        <v>99.58</v>
      </c>
      <c r="S56" s="1180">
        <f t="shared" ref="S56" si="14">ROUND(R56 * (1 + VAT), 2)</f>
        <v>114.52</v>
      </c>
      <c r="T56" s="604"/>
      <c r="U56" s="604"/>
      <c r="V56" s="604"/>
      <c r="W56" s="604"/>
      <c r="X56" s="604"/>
      <c r="Y56" s="604"/>
      <c r="Z56" s="604"/>
      <c r="AA56" s="604"/>
      <c r="AB56" s="604"/>
      <c r="AC56" s="604"/>
      <c r="AD56" s="1185"/>
      <c r="AE56" s="230"/>
      <c r="AF56" s="230"/>
      <c r="AG56" s="230"/>
      <c r="AH56" s="230"/>
      <c r="AI56" s="230"/>
      <c r="AJ56" s="230"/>
      <c r="AK56" s="230"/>
      <c r="AL56" s="230"/>
      <c r="AM56" s="230"/>
      <c r="AN56" s="230"/>
      <c r="AO56" s="230"/>
    </row>
    <row r="57" spans="1:41" ht="22.8">
      <c r="H57" s="604"/>
      <c r="I57" s="604"/>
      <c r="J57" s="604"/>
      <c r="K57" s="604"/>
      <c r="L57" s="604"/>
      <c r="M57" s="604"/>
      <c r="N57" s="604"/>
      <c r="O57" s="604"/>
      <c r="P57" s="604"/>
      <c r="Q57" s="604"/>
      <c r="R57" s="604"/>
      <c r="S57" s="604"/>
      <c r="T57" s="604"/>
      <c r="U57" s="604"/>
      <c r="V57" s="604"/>
      <c r="W57" s="604"/>
      <c r="X57" s="604"/>
      <c r="Y57" s="604"/>
      <c r="Z57" s="604"/>
      <c r="AA57" s="604"/>
      <c r="AB57" s="604"/>
      <c r="AC57" s="604"/>
      <c r="AD57" s="604"/>
    </row>
    <row r="58" spans="1:41" ht="24" hidden="1" thickBot="1">
      <c r="H58" s="1716" t="s">
        <v>499</v>
      </c>
      <c r="I58" s="1717"/>
      <c r="J58" s="1717"/>
      <c r="K58" s="1717"/>
      <c r="L58" s="1717"/>
      <c r="M58" s="1717"/>
      <c r="N58" s="1717"/>
      <c r="O58" s="1717"/>
      <c r="P58" s="1717"/>
      <c r="Q58" s="1717"/>
      <c r="R58" s="1717"/>
      <c r="S58" s="1718"/>
      <c r="T58" s="604"/>
      <c r="U58" s="604"/>
      <c r="V58" s="604"/>
      <c r="W58" s="604"/>
      <c r="X58" s="604"/>
      <c r="Y58" s="604"/>
      <c r="Z58" s="604"/>
      <c r="AA58" s="604"/>
      <c r="AB58" s="604"/>
      <c r="AC58" s="604"/>
      <c r="AD58" s="604"/>
    </row>
    <row r="59" spans="1:41" ht="26.4" hidden="1" customHeight="1">
      <c r="H59" s="1719" t="s">
        <v>484</v>
      </c>
      <c r="I59" s="1720"/>
      <c r="J59" s="1720"/>
      <c r="K59" s="1720"/>
      <c r="L59" s="1720"/>
      <c r="M59" s="1721"/>
      <c r="N59" s="1722" t="s">
        <v>485</v>
      </c>
      <c r="O59" s="1720"/>
      <c r="P59" s="1720"/>
      <c r="Q59" s="1720"/>
      <c r="R59" s="1720"/>
      <c r="S59" s="1723"/>
      <c r="T59" s="604"/>
      <c r="U59" s="604"/>
      <c r="V59" s="604"/>
      <c r="W59" s="604"/>
      <c r="X59" s="604"/>
      <c r="Y59" s="604"/>
      <c r="Z59" s="604"/>
      <c r="AA59" s="604"/>
      <c r="AB59" s="604"/>
      <c r="AC59" s="604"/>
      <c r="AD59" s="1185"/>
      <c r="AE59" s="230"/>
      <c r="AF59" s="230"/>
      <c r="AG59" s="230"/>
      <c r="AH59" s="230"/>
      <c r="AI59" s="230"/>
      <c r="AJ59" s="230"/>
      <c r="AK59" s="230"/>
      <c r="AL59" s="230"/>
      <c r="AM59" s="230"/>
      <c r="AN59" s="230"/>
      <c r="AO59" s="230"/>
    </row>
    <row r="60" spans="1:41" ht="20.25" hidden="1" customHeight="1">
      <c r="H60" s="1710" t="s">
        <v>2</v>
      </c>
      <c r="I60" s="1724"/>
      <c r="J60" s="1725" t="s">
        <v>3</v>
      </c>
      <c r="K60" s="1724"/>
      <c r="L60" s="1725" t="s">
        <v>4</v>
      </c>
      <c r="M60" s="1711"/>
      <c r="N60" s="1726" t="s">
        <v>2</v>
      </c>
      <c r="O60" s="1724"/>
      <c r="P60" s="1725" t="s">
        <v>3</v>
      </c>
      <c r="Q60" s="1724"/>
      <c r="R60" s="1725" t="s">
        <v>4</v>
      </c>
      <c r="S60" s="1727"/>
      <c r="T60" s="604"/>
      <c r="U60" s="604"/>
      <c r="V60" s="604"/>
      <c r="W60" s="604"/>
      <c r="X60" s="604"/>
      <c r="Y60" s="604"/>
      <c r="Z60" s="604"/>
      <c r="AA60" s="604"/>
      <c r="AB60" s="604"/>
      <c r="AC60" s="604"/>
      <c r="AD60" s="1185"/>
      <c r="AE60" s="230"/>
      <c r="AF60" s="230"/>
      <c r="AG60" s="230"/>
      <c r="AH60" s="230"/>
      <c r="AI60" s="230"/>
      <c r="AJ60" s="230"/>
      <c r="AK60" s="230"/>
      <c r="AL60" s="230"/>
      <c r="AM60" s="230"/>
      <c r="AN60" s="230"/>
      <c r="AO60" s="230"/>
    </row>
    <row r="61" spans="1:41" ht="22.8" hidden="1">
      <c r="A61" t="s">
        <v>76</v>
      </c>
      <c r="B61" t="s">
        <v>123</v>
      </c>
      <c r="C61" t="s">
        <v>120</v>
      </c>
      <c r="D61" t="s">
        <v>1</v>
      </c>
      <c r="E61" t="s">
        <v>121</v>
      </c>
      <c r="H61" s="1181"/>
      <c r="I61" s="1133" t="s">
        <v>26</v>
      </c>
      <c r="J61" s="1134"/>
      <c r="K61" s="1133" t="s">
        <v>26</v>
      </c>
      <c r="L61" s="1134"/>
      <c r="M61" s="1055" t="s">
        <v>26</v>
      </c>
      <c r="N61" s="1135"/>
      <c r="O61" s="1133" t="s">
        <v>26</v>
      </c>
      <c r="P61" s="1134"/>
      <c r="Q61" s="1133" t="s">
        <v>26</v>
      </c>
      <c r="R61" s="1134"/>
      <c r="S61" s="1129" t="s">
        <v>26</v>
      </c>
      <c r="T61" s="604"/>
      <c r="U61" s="604"/>
      <c r="V61" s="604"/>
      <c r="W61" s="604"/>
      <c r="X61" s="604"/>
      <c r="Y61" s="604"/>
      <c r="Z61" s="604"/>
      <c r="AA61" s="604"/>
      <c r="AB61" s="604"/>
      <c r="AC61" s="604"/>
      <c r="AD61" s="604"/>
    </row>
    <row r="62" spans="1:41" ht="21.6" hidden="1" customHeight="1" thickBot="1">
      <c r="A62" t="s">
        <v>53</v>
      </c>
      <c r="B62" t="s">
        <v>122</v>
      </c>
      <c r="C62">
        <v>0</v>
      </c>
      <c r="D62">
        <v>1</v>
      </c>
      <c r="E62" t="str">
        <f>B62&amp;C62&amp;D62&amp;IF($A$2="Non-municipal","N",IF($A$2="Municiple","Y","error"))</f>
        <v>We01Y</v>
      </c>
      <c r="H62" s="1177">
        <f>H56-ROUND('Env levy'!$C$8,2)</f>
        <v>593.95000000000005</v>
      </c>
      <c r="I62" s="1178">
        <f>ROUND(H62 * (1 + VAT), 2)</f>
        <v>683.04</v>
      </c>
      <c r="J62" s="1177">
        <f>J56-ROUND('Env levy'!$C$8,2)</f>
        <v>145.85999999999999</v>
      </c>
      <c r="K62" s="1178">
        <f t="shared" ref="K62" si="15">ROUND(J62 * (1 + VAT), 2)</f>
        <v>167.74</v>
      </c>
      <c r="L62" s="1177">
        <f>L56-ROUND('Env levy'!$C$8,2)</f>
        <v>96.09</v>
      </c>
      <c r="M62" s="1179">
        <f t="shared" ref="M62" si="16">ROUND(L62 * (1 + VAT), 2)</f>
        <v>110.5</v>
      </c>
      <c r="N62" s="1177">
        <f>N56-ROUND('Env levy'!$C$8,2)</f>
        <v>244.44</v>
      </c>
      <c r="O62" s="1178">
        <f t="shared" ref="O62" si="17">ROUND(N62 * (1 + VAT), 2)</f>
        <v>281.11</v>
      </c>
      <c r="P62" s="1177">
        <f>P56-ROUND('Env levy'!$C$8,2)</f>
        <v>135.91</v>
      </c>
      <c r="Q62" s="1178">
        <f t="shared" ref="Q62" si="18">ROUND(P62 * (1 + VAT), 2)</f>
        <v>156.30000000000001</v>
      </c>
      <c r="R62" s="1177">
        <f>R56-ROUND('Env levy'!$C$8,2)</f>
        <v>96.09</v>
      </c>
      <c r="S62" s="1180">
        <f t="shared" ref="S62" si="19">ROUND(R62 * (1 + VAT), 2)</f>
        <v>110.5</v>
      </c>
      <c r="T62" s="604"/>
      <c r="U62" s="604"/>
      <c r="V62" s="604"/>
      <c r="W62" s="604"/>
      <c r="X62" s="604"/>
      <c r="Y62" s="604"/>
      <c r="Z62" s="604"/>
      <c r="AA62" s="604"/>
      <c r="AB62" s="604"/>
      <c r="AC62" s="604"/>
      <c r="AD62" s="604"/>
    </row>
    <row r="63" spans="1:41" ht="22.8">
      <c r="H63" s="604"/>
      <c r="I63" s="604"/>
      <c r="J63" s="604"/>
      <c r="K63" s="604"/>
      <c r="L63" s="604"/>
      <c r="M63" s="604"/>
      <c r="N63" s="604"/>
      <c r="O63" s="604"/>
      <c r="P63" s="604"/>
      <c r="Q63" s="604"/>
      <c r="R63" s="604"/>
      <c r="S63" s="604"/>
      <c r="T63" s="604"/>
      <c r="U63" s="604"/>
      <c r="V63" s="604"/>
      <c r="W63" s="604"/>
      <c r="X63" s="604"/>
      <c r="Y63" s="604"/>
      <c r="Z63" s="604"/>
      <c r="AA63" s="604"/>
      <c r="AB63" s="604"/>
      <c r="AC63" s="604"/>
      <c r="AD63" s="604"/>
    </row>
    <row r="64" spans="1:41" ht="22.8">
      <c r="H64" s="604"/>
      <c r="I64" s="604"/>
      <c r="J64" s="604"/>
      <c r="K64" s="604"/>
      <c r="L64" s="604"/>
      <c r="M64" s="604"/>
      <c r="N64" s="604"/>
      <c r="O64" s="604"/>
      <c r="P64" s="604"/>
      <c r="Q64" s="604"/>
      <c r="R64" s="604"/>
      <c r="S64" s="604"/>
      <c r="T64" s="604"/>
      <c r="U64" s="604"/>
      <c r="V64" s="604"/>
      <c r="W64" s="604"/>
      <c r="X64" s="604"/>
      <c r="Y64" s="604"/>
      <c r="Z64" s="604"/>
      <c r="AA64" s="604"/>
      <c r="AB64" s="604"/>
      <c r="AC64" s="604"/>
      <c r="AD64" s="604"/>
    </row>
  </sheetData>
  <mergeCells count="65">
    <mergeCell ref="Q30:R30"/>
    <mergeCell ref="H58:S58"/>
    <mergeCell ref="H59:M59"/>
    <mergeCell ref="N59:S59"/>
    <mergeCell ref="H60:I60"/>
    <mergeCell ref="J60:K60"/>
    <mergeCell ref="L60:M60"/>
    <mergeCell ref="N60:O60"/>
    <mergeCell ref="P60:Q60"/>
    <mergeCell ref="R60:S60"/>
    <mergeCell ref="R54:S54"/>
    <mergeCell ref="H41:I41"/>
    <mergeCell ref="H42:I42"/>
    <mergeCell ref="H52:S52"/>
    <mergeCell ref="H53:M53"/>
    <mergeCell ref="N53:S53"/>
    <mergeCell ref="H54:I54"/>
    <mergeCell ref="J54:K54"/>
    <mergeCell ref="L54:M54"/>
    <mergeCell ref="N54:O54"/>
    <mergeCell ref="P54:Q54"/>
    <mergeCell ref="H45:I47"/>
    <mergeCell ref="H40:I40"/>
    <mergeCell ref="H31:I31"/>
    <mergeCell ref="Q31:R31"/>
    <mergeCell ref="H32:I32"/>
    <mergeCell ref="Q32:R32"/>
    <mergeCell ref="H35:I35"/>
    <mergeCell ref="J35:K36"/>
    <mergeCell ref="L35:M36"/>
    <mergeCell ref="Q35:T35"/>
    <mergeCell ref="H37:I37"/>
    <mergeCell ref="Q37:R37"/>
    <mergeCell ref="S37:T37"/>
    <mergeCell ref="H38:I38"/>
    <mergeCell ref="H39:I39"/>
    <mergeCell ref="S27:T27"/>
    <mergeCell ref="H28:I28"/>
    <mergeCell ref="H29:I29"/>
    <mergeCell ref="Q29:R29"/>
    <mergeCell ref="Q27:R28"/>
    <mergeCell ref="H30:I30"/>
    <mergeCell ref="H16:H19"/>
    <mergeCell ref="H20:H23"/>
    <mergeCell ref="H25:O25"/>
    <mergeCell ref="H26:I27"/>
    <mergeCell ref="J26:K27"/>
    <mergeCell ref="L26:M27"/>
    <mergeCell ref="N26:O27"/>
    <mergeCell ref="G2:AB2"/>
    <mergeCell ref="Z4:AA6"/>
    <mergeCell ref="H12:H15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H8:H11"/>
    <mergeCell ref="V4:W6"/>
    <mergeCell ref="X4:Y6"/>
  </mergeCells>
  <conditionalFormatting sqref="AC8:AC24">
    <cfRule type="cellIs" dxfId="46" priority="1" stopIfTrue="1" operator="equal">
      <formula>"check"</formula>
    </cfRule>
  </conditionalFormatting>
  <hyperlinks>
    <hyperlink ref="G1" location="Menu!A1" display="Back to menu" xr:uid="{00000000-0004-0000-02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5" orientation="landscape" r:id="rId1"/>
  <headerFooter alignWithMargins="0"/>
  <ignoredErrors>
    <ignoredError sqref="H65:T69 J43:T50 H57:S57 T56:T63 H64:T64 H24:T25 H8:I8 H9:I9 H10:I10 H11:I11 H12:I12 H13:I13 H14:I14 H15:I15 H16:I16 H17:I17 H18:I18 H19:I19 H20:I20 H21:I21 H22:I22 H23:I23 H34:T34 H29:I29 P29:R29 H30:I30 P30:R30 H31:I31 P31:R31 P32 H43:I44 H38:I38 N38:T38 H39:I39 N39:P39 H40:I40 H41:I41 H42:I42 N40:T42 H50:I50 H51:T51 Z24:AB32 AB8:AB23 Z34:AB64 J28:P28 P26:T26 T27 P27 H37:T37 H35:I36 N35:T36 H48:I48 S28:T28 H54:T55 T52 H60:S61 I58:S58 T53 H63:S63 U24:U32 U34:U6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 tint="-0.249977111117893"/>
    <pageSetUpPr fitToPage="1"/>
  </sheetPr>
  <dimension ref="A1:BF67"/>
  <sheetViews>
    <sheetView showGridLines="0" topLeftCell="H1" zoomScale="55" zoomScaleNormal="55" workbookViewId="0">
      <pane ySplit="2" topLeftCell="A3" activePane="bottomLeft" state="frozen"/>
      <selection activeCell="Q28" activeCellId="1" sqref="G1 Q28"/>
      <selection pane="bottomLeft" activeCell="J8" sqref="J8"/>
    </sheetView>
  </sheetViews>
  <sheetFormatPr defaultColWidth="9.109375" defaultRowHeight="13.2"/>
  <cols>
    <col min="1" max="1" width="0.33203125" hidden="1" customWidth="1"/>
    <col min="2" max="2" width="18.5546875" hidden="1" customWidth="1"/>
    <col min="3" max="4" width="7.6640625" hidden="1" customWidth="1"/>
    <col min="5" max="5" width="8.109375" hidden="1" customWidth="1"/>
    <col min="6" max="6" width="9" customWidth="1"/>
    <col min="7" max="7" width="4.88671875" customWidth="1"/>
    <col min="8" max="8" width="23.44140625" customWidth="1"/>
    <col min="9" max="9" width="28.6640625" customWidth="1"/>
    <col min="10" max="11" width="18.88671875" customWidth="1"/>
    <col min="12" max="12" width="17.44140625" customWidth="1"/>
    <col min="13" max="14" width="16.88671875" customWidth="1"/>
    <col min="15" max="15" width="15.44140625" customWidth="1"/>
    <col min="16" max="16" width="15.33203125" customWidth="1"/>
    <col min="17" max="17" width="15.44140625" customWidth="1"/>
    <col min="18" max="18" width="18.88671875" customWidth="1"/>
    <col min="19" max="19" width="14.6640625" customWidth="1"/>
    <col min="20" max="20" width="15.88671875" customWidth="1"/>
    <col min="21" max="21" width="13" customWidth="1"/>
    <col min="22" max="22" width="14.88671875" customWidth="1"/>
    <col min="23" max="23" width="18.88671875" customWidth="1"/>
    <col min="24" max="24" width="13.44140625" bestFit="1" customWidth="1"/>
    <col min="25" max="25" width="15.88671875" bestFit="1" customWidth="1"/>
    <col min="26" max="26" width="13.44140625" bestFit="1" customWidth="1"/>
    <col min="27" max="27" width="15.88671875" bestFit="1" customWidth="1"/>
    <col min="32" max="32" width="9.44140625" bestFit="1" customWidth="1"/>
  </cols>
  <sheetData>
    <row r="1" spans="1:58" ht="36" customHeight="1">
      <c r="G1" s="359" t="s">
        <v>224</v>
      </c>
      <c r="I1" s="1"/>
      <c r="L1" s="75"/>
      <c r="BF1" s="23"/>
    </row>
    <row r="2" spans="1:58" ht="54" customHeight="1" thickBot="1">
      <c r="A2" t="s">
        <v>124</v>
      </c>
      <c r="G2" s="1640" t="s">
        <v>617</v>
      </c>
      <c r="H2" s="1641"/>
      <c r="I2" s="1641"/>
      <c r="J2" s="1641"/>
      <c r="K2" s="1641"/>
      <c r="L2" s="1641"/>
      <c r="M2" s="1641"/>
      <c r="N2" s="1641"/>
      <c r="O2" s="1641"/>
      <c r="P2" s="1641"/>
      <c r="Q2" s="1641"/>
      <c r="R2" s="1641"/>
      <c r="S2" s="1641"/>
      <c r="T2" s="1641"/>
      <c r="U2" s="1641"/>
      <c r="V2" s="1641"/>
      <c r="W2" s="1641"/>
      <c r="X2" s="1641"/>
      <c r="Y2" s="1641"/>
      <c r="Z2" s="1641"/>
      <c r="AA2" s="1641"/>
      <c r="AF2" s="2" t="e">
        <f>SUM(J8:T23,Z8:Z23,#REF!,#REF!,#REF!,#REF!,H26:J26,L26)</f>
        <v>#REF!</v>
      </c>
      <c r="AG2" s="3" t="s">
        <v>0</v>
      </c>
    </row>
    <row r="3" spans="1:58" ht="17.100000000000001" customHeight="1" thickBot="1"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9"/>
      <c r="W3" s="29"/>
      <c r="AF3" s="2"/>
      <c r="AG3" s="3"/>
    </row>
    <row r="4" spans="1:58" ht="29.85" customHeight="1" thickBot="1">
      <c r="G4" s="4"/>
      <c r="H4" s="605"/>
      <c r="I4" s="809"/>
      <c r="J4" s="1568" t="s">
        <v>394</v>
      </c>
      <c r="K4" s="1569"/>
      <c r="L4" s="1569"/>
      <c r="M4" s="1569"/>
      <c r="N4" s="1569"/>
      <c r="O4" s="1569"/>
      <c r="P4" s="1569"/>
      <c r="Q4" s="1569"/>
      <c r="R4" s="1569"/>
      <c r="S4" s="1569"/>
      <c r="T4" s="1569"/>
      <c r="U4" s="1570"/>
      <c r="V4" s="1561" t="s">
        <v>562</v>
      </c>
      <c r="W4" s="1562"/>
      <c r="X4" s="1561" t="s">
        <v>558</v>
      </c>
      <c r="Y4" s="1562"/>
      <c r="Z4" s="1561" t="s">
        <v>395</v>
      </c>
      <c r="AA4" s="1562"/>
      <c r="AB4" s="30"/>
    </row>
    <row r="5" spans="1:58" s="217" customFormat="1" ht="26.4" customHeight="1">
      <c r="G5" s="5"/>
      <c r="H5" s="1571" t="s">
        <v>27</v>
      </c>
      <c r="I5" s="607"/>
      <c r="J5" s="1574" t="s">
        <v>484</v>
      </c>
      <c r="K5" s="1575"/>
      <c r="L5" s="1575"/>
      <c r="M5" s="1575"/>
      <c r="N5" s="1575"/>
      <c r="O5" s="1576"/>
      <c r="P5" s="1574" t="s">
        <v>485</v>
      </c>
      <c r="Q5" s="1575"/>
      <c r="R5" s="1575"/>
      <c r="S5" s="1575"/>
      <c r="T5" s="1575"/>
      <c r="U5" s="1579"/>
      <c r="V5" s="1563"/>
      <c r="W5" s="1564"/>
      <c r="X5" s="1563"/>
      <c r="Y5" s="1564"/>
      <c r="Z5" s="1563"/>
      <c r="AA5" s="1564"/>
      <c r="AC5" s="476"/>
    </row>
    <row r="6" spans="1:58" ht="20.25" customHeight="1">
      <c r="G6" s="5"/>
      <c r="H6" s="1572"/>
      <c r="I6" s="608" t="s">
        <v>1</v>
      </c>
      <c r="J6" s="1575" t="s">
        <v>2</v>
      </c>
      <c r="K6" s="1577"/>
      <c r="L6" s="1575" t="s">
        <v>3</v>
      </c>
      <c r="M6" s="1577"/>
      <c r="N6" s="1575" t="s">
        <v>4</v>
      </c>
      <c r="O6" s="1576"/>
      <c r="P6" s="1578" t="s">
        <v>2</v>
      </c>
      <c r="Q6" s="1577"/>
      <c r="R6" s="1575" t="s">
        <v>3</v>
      </c>
      <c r="S6" s="1577"/>
      <c r="T6" s="1575" t="s">
        <v>4</v>
      </c>
      <c r="U6" s="1579"/>
      <c r="V6" s="1563"/>
      <c r="W6" s="1564"/>
      <c r="X6" s="1563"/>
      <c r="Y6" s="1564"/>
      <c r="Z6" s="1563"/>
      <c r="AA6" s="1564"/>
      <c r="AC6" s="3"/>
      <c r="AD6" s="3"/>
      <c r="AK6" s="6"/>
    </row>
    <row r="7" spans="1:58" ht="20.2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573"/>
      <c r="I7" s="609"/>
      <c r="J7" s="610" t="s">
        <v>35</v>
      </c>
      <c r="K7" s="611" t="s">
        <v>26</v>
      </c>
      <c r="L7" s="612"/>
      <c r="M7" s="611" t="s">
        <v>26</v>
      </c>
      <c r="N7" s="612"/>
      <c r="O7" s="664" t="s">
        <v>26</v>
      </c>
      <c r="P7" s="612"/>
      <c r="Q7" s="611" t="s">
        <v>26</v>
      </c>
      <c r="R7" s="612"/>
      <c r="S7" s="611" t="s">
        <v>26</v>
      </c>
      <c r="T7" s="612"/>
      <c r="U7" s="613" t="s">
        <v>26</v>
      </c>
      <c r="V7" s="945"/>
      <c r="W7" s="613" t="s">
        <v>26</v>
      </c>
      <c r="X7" s="945"/>
      <c r="Y7" s="613" t="s">
        <v>26</v>
      </c>
      <c r="Z7" s="614"/>
      <c r="AA7" s="613" t="s">
        <v>26</v>
      </c>
      <c r="AC7" s="3"/>
      <c r="AD7" s="3"/>
      <c r="AK7" s="6"/>
    </row>
    <row r="8" spans="1:58" ht="21.6" customHeight="1">
      <c r="A8" t="s">
        <v>173</v>
      </c>
      <c r="B8" t="s">
        <v>174</v>
      </c>
      <c r="C8">
        <v>0</v>
      </c>
      <c r="D8">
        <v>1</v>
      </c>
      <c r="E8" t="str">
        <f>B8&amp;C8&amp;D8&amp;IF($A$2="Non-municipal","N",IF($A$2="Municiple","Y","error"))</f>
        <v>Me01N</v>
      </c>
      <c r="G8" s="5"/>
      <c r="H8" s="1565" t="s">
        <v>29</v>
      </c>
      <c r="I8" s="615" t="s">
        <v>5</v>
      </c>
      <c r="J8" s="616">
        <v>739.28</v>
      </c>
      <c r="K8" s="617">
        <f t="shared" ref="K8:K23" si="0">ROUND(J8 * (1 + VAT), 2)</f>
        <v>850.17</v>
      </c>
      <c r="L8" s="616">
        <v>184.82</v>
      </c>
      <c r="M8" s="617">
        <f t="shared" ref="M8:M23" si="1">ROUND(L8 * (1 + VAT), 2)</f>
        <v>212.54</v>
      </c>
      <c r="N8" s="616">
        <v>123.2</v>
      </c>
      <c r="O8" s="810">
        <f t="shared" ref="O8:O23" si="2">ROUND(N8 * (1 + VAT), 2)</f>
        <v>141.68</v>
      </c>
      <c r="P8" s="616">
        <v>306.82</v>
      </c>
      <c r="Q8" s="617">
        <f t="shared" ref="Q8:Q23" si="3">ROUND(P8 * (1 + VAT), 2)</f>
        <v>352.84</v>
      </c>
      <c r="R8" s="616">
        <v>172.5</v>
      </c>
      <c r="S8" s="617">
        <f t="shared" ref="S8:S23" si="4">ROUND(R8 * (1 + VAT), 2)</f>
        <v>198.38</v>
      </c>
      <c r="T8" s="616">
        <v>123.2</v>
      </c>
      <c r="U8" s="618">
        <f t="shared" ref="U8:U23" si="5">ROUND(T8 * (1 + VAT), 2)</f>
        <v>141.68</v>
      </c>
      <c r="V8" s="616">
        <v>24.78</v>
      </c>
      <c r="W8" s="618">
        <f t="shared" ref="W8:W23" si="6">ROUND(V8 * (1 + VAT), 2)</f>
        <v>28.5</v>
      </c>
      <c r="X8" s="622">
        <v>5.29</v>
      </c>
      <c r="Y8" s="623">
        <f t="shared" ref="Y8:Y23" si="7">ROUND(X8 * (1 + VAT), 2)</f>
        <v>6.08</v>
      </c>
      <c r="Z8" s="622">
        <v>11.56</v>
      </c>
      <c r="AA8" s="623">
        <f t="shared" ref="AA8:AA23" si="8">ROUND(Z8 * (1 + VAT), 2)</f>
        <v>13.29</v>
      </c>
      <c r="AB8" s="221"/>
      <c r="AC8" s="229"/>
      <c r="AD8" s="230"/>
      <c r="AE8" s="231"/>
      <c r="AF8" s="220"/>
      <c r="AG8" s="220"/>
      <c r="AH8" s="220"/>
      <c r="AK8" s="232"/>
      <c r="AL8" s="232"/>
      <c r="AM8" s="232"/>
      <c r="AN8" s="232"/>
      <c r="AO8" s="232"/>
      <c r="AP8" s="232"/>
    </row>
    <row r="9" spans="1:58" ht="21.6" customHeight="1">
      <c r="A9" t="s">
        <v>173</v>
      </c>
      <c r="B9" t="s">
        <v>174</v>
      </c>
      <c r="C9">
        <v>0</v>
      </c>
      <c r="D9">
        <v>2</v>
      </c>
      <c r="E9" t="str">
        <f t="shared" ref="E9:E23" si="9">B9&amp;C9&amp;D9&amp;IF($A$2="Non-municipal","N",IF($A$2="Municiple","Y","error"))</f>
        <v>Me02N</v>
      </c>
      <c r="G9" s="5"/>
      <c r="H9" s="1566"/>
      <c r="I9" s="615" t="s">
        <v>6</v>
      </c>
      <c r="J9" s="624">
        <v>720.19</v>
      </c>
      <c r="K9" s="625">
        <f t="shared" si="0"/>
        <v>828.22</v>
      </c>
      <c r="L9" s="624">
        <v>180.05</v>
      </c>
      <c r="M9" s="625">
        <f t="shared" si="1"/>
        <v>207.06</v>
      </c>
      <c r="N9" s="624">
        <v>120.03</v>
      </c>
      <c r="O9" s="811">
        <f t="shared" si="2"/>
        <v>138.03</v>
      </c>
      <c r="P9" s="624">
        <v>298.89</v>
      </c>
      <c r="Q9" s="625">
        <f t="shared" si="3"/>
        <v>343.72</v>
      </c>
      <c r="R9" s="624">
        <v>168.05</v>
      </c>
      <c r="S9" s="625">
        <f t="shared" si="4"/>
        <v>193.26</v>
      </c>
      <c r="T9" s="624">
        <v>120.03</v>
      </c>
      <c r="U9" s="626">
        <f t="shared" si="5"/>
        <v>138.03</v>
      </c>
      <c r="V9" s="624">
        <v>24.14</v>
      </c>
      <c r="W9" s="626">
        <f t="shared" si="6"/>
        <v>27.76</v>
      </c>
      <c r="X9" s="630">
        <v>12.27</v>
      </c>
      <c r="Y9" s="631">
        <f t="shared" si="7"/>
        <v>14.11</v>
      </c>
      <c r="Z9" s="630">
        <v>11.15</v>
      </c>
      <c r="AA9" s="631">
        <f t="shared" si="8"/>
        <v>12.82</v>
      </c>
      <c r="AB9" s="232"/>
      <c r="AC9" s="229"/>
      <c r="AD9" s="221"/>
      <c r="AE9" s="221"/>
      <c r="AF9" s="221"/>
      <c r="AG9" s="221"/>
      <c r="AH9" s="221"/>
      <c r="AK9" s="232"/>
      <c r="AL9" s="232"/>
      <c r="AM9" s="232"/>
      <c r="AN9" s="232"/>
      <c r="AO9" s="232"/>
      <c r="AP9" s="232"/>
    </row>
    <row r="10" spans="1:58" ht="21.6" customHeight="1">
      <c r="A10" t="s">
        <v>173</v>
      </c>
      <c r="B10" t="s">
        <v>174</v>
      </c>
      <c r="C10">
        <v>0</v>
      </c>
      <c r="D10">
        <v>3</v>
      </c>
      <c r="E10" t="str">
        <f t="shared" si="9"/>
        <v>Me03N</v>
      </c>
      <c r="G10" s="5"/>
      <c r="H10" s="1566"/>
      <c r="I10" s="615" t="s">
        <v>7</v>
      </c>
      <c r="J10" s="624">
        <v>668.35</v>
      </c>
      <c r="K10" s="625">
        <f t="shared" si="0"/>
        <v>768.6</v>
      </c>
      <c r="L10" s="624">
        <v>167.08</v>
      </c>
      <c r="M10" s="625">
        <f t="shared" si="1"/>
        <v>192.14</v>
      </c>
      <c r="N10" s="624">
        <v>111.39</v>
      </c>
      <c r="O10" s="811">
        <f t="shared" si="2"/>
        <v>128.1</v>
      </c>
      <c r="P10" s="624">
        <v>277.38</v>
      </c>
      <c r="Q10" s="625">
        <f t="shared" si="3"/>
        <v>318.99</v>
      </c>
      <c r="R10" s="624">
        <v>155.96</v>
      </c>
      <c r="S10" s="625">
        <f t="shared" si="4"/>
        <v>179.35</v>
      </c>
      <c r="T10" s="624">
        <v>111.39</v>
      </c>
      <c r="U10" s="626">
        <f t="shared" si="5"/>
        <v>128.1</v>
      </c>
      <c r="V10" s="624">
        <v>22.4</v>
      </c>
      <c r="W10" s="626">
        <f t="shared" si="6"/>
        <v>25.76</v>
      </c>
      <c r="X10" s="630">
        <v>9.2799999999999994</v>
      </c>
      <c r="Y10" s="631">
        <f t="shared" si="7"/>
        <v>10.67</v>
      </c>
      <c r="Z10" s="630">
        <v>10.17</v>
      </c>
      <c r="AA10" s="631">
        <f t="shared" si="8"/>
        <v>11.7</v>
      </c>
      <c r="AB10" s="232"/>
      <c r="AC10" s="221"/>
      <c r="AD10" s="221"/>
      <c r="AE10" s="221"/>
      <c r="AF10" s="221"/>
      <c r="AG10" s="221"/>
      <c r="AH10" s="221"/>
      <c r="AK10" s="232"/>
      <c r="AL10" s="232"/>
      <c r="AM10" s="232"/>
      <c r="AN10" s="232"/>
      <c r="AO10" s="232"/>
      <c r="AP10" s="232"/>
    </row>
    <row r="11" spans="1:58" ht="21.6" customHeight="1">
      <c r="A11" t="s">
        <v>173</v>
      </c>
      <c r="B11" t="s">
        <v>174</v>
      </c>
      <c r="C11">
        <v>0</v>
      </c>
      <c r="D11">
        <v>4</v>
      </c>
      <c r="E11" t="str">
        <f t="shared" si="9"/>
        <v>Me04N</v>
      </c>
      <c r="G11" s="5"/>
      <c r="H11" s="1567"/>
      <c r="I11" s="632" t="s">
        <v>115</v>
      </c>
      <c r="J11" s="633">
        <v>623.23</v>
      </c>
      <c r="K11" s="634">
        <f t="shared" si="0"/>
        <v>716.71</v>
      </c>
      <c r="L11" s="633">
        <v>155.81</v>
      </c>
      <c r="M11" s="634">
        <f t="shared" si="1"/>
        <v>179.18</v>
      </c>
      <c r="N11" s="633">
        <v>103.87</v>
      </c>
      <c r="O11" s="812">
        <f t="shared" si="2"/>
        <v>119.45</v>
      </c>
      <c r="P11" s="633">
        <v>258.64999999999998</v>
      </c>
      <c r="Q11" s="634">
        <f t="shared" si="3"/>
        <v>297.45</v>
      </c>
      <c r="R11" s="633">
        <v>145.43</v>
      </c>
      <c r="S11" s="634">
        <f t="shared" si="4"/>
        <v>167.24</v>
      </c>
      <c r="T11" s="633">
        <v>103.87</v>
      </c>
      <c r="U11" s="635">
        <f t="shared" si="5"/>
        <v>119.45</v>
      </c>
      <c r="V11" s="633">
        <v>20.89</v>
      </c>
      <c r="W11" s="635">
        <f t="shared" si="6"/>
        <v>24.02</v>
      </c>
      <c r="X11" s="639">
        <v>10.65</v>
      </c>
      <c r="Y11" s="640">
        <f t="shared" si="7"/>
        <v>12.25</v>
      </c>
      <c r="Z11" s="639">
        <v>17.77</v>
      </c>
      <c r="AA11" s="640">
        <f t="shared" si="8"/>
        <v>20.440000000000001</v>
      </c>
      <c r="AB11" s="232"/>
      <c r="AC11" s="221"/>
      <c r="AD11" s="221"/>
      <c r="AE11" s="221"/>
      <c r="AF11" s="221"/>
      <c r="AG11" s="221"/>
      <c r="AH11" s="221"/>
      <c r="AK11" s="232"/>
      <c r="AL11" s="232"/>
      <c r="AM11" s="232"/>
      <c r="AN11" s="232"/>
      <c r="AO11" s="232"/>
      <c r="AP11" s="232"/>
    </row>
    <row r="12" spans="1:58" ht="21.6" customHeight="1">
      <c r="A12" t="s">
        <v>173</v>
      </c>
      <c r="B12" t="s">
        <v>174</v>
      </c>
      <c r="C12">
        <v>1</v>
      </c>
      <c r="D12">
        <v>1</v>
      </c>
      <c r="E12" t="str">
        <f t="shared" si="9"/>
        <v>Me11N</v>
      </c>
      <c r="G12" s="5"/>
      <c r="H12" s="1565" t="s">
        <v>30</v>
      </c>
      <c r="I12" s="615" t="s">
        <v>5</v>
      </c>
      <c r="J12" s="616">
        <v>746.66</v>
      </c>
      <c r="K12" s="617">
        <f t="shared" si="0"/>
        <v>858.66</v>
      </c>
      <c r="L12" s="616">
        <v>186.67</v>
      </c>
      <c r="M12" s="617">
        <f t="shared" si="1"/>
        <v>214.67</v>
      </c>
      <c r="N12" s="616">
        <v>124.43</v>
      </c>
      <c r="O12" s="810">
        <f t="shared" si="2"/>
        <v>143.09</v>
      </c>
      <c r="P12" s="616">
        <v>309.88</v>
      </c>
      <c r="Q12" s="617">
        <f t="shared" si="3"/>
        <v>356.36</v>
      </c>
      <c r="R12" s="616">
        <v>174.23</v>
      </c>
      <c r="S12" s="617">
        <f t="shared" si="4"/>
        <v>200.36</v>
      </c>
      <c r="T12" s="616">
        <v>124.43</v>
      </c>
      <c r="U12" s="618">
        <f t="shared" si="5"/>
        <v>143.09</v>
      </c>
      <c r="V12" s="616">
        <v>24.78</v>
      </c>
      <c r="W12" s="618">
        <f t="shared" si="6"/>
        <v>28.5</v>
      </c>
      <c r="X12" s="641">
        <v>5.29</v>
      </c>
      <c r="Y12" s="642">
        <f t="shared" si="7"/>
        <v>6.08</v>
      </c>
      <c r="Z12" s="641">
        <v>11.68</v>
      </c>
      <c r="AA12" s="642">
        <f t="shared" si="8"/>
        <v>13.43</v>
      </c>
      <c r="AC12" s="221"/>
      <c r="AD12" s="230"/>
      <c r="AE12" s="231"/>
      <c r="AF12" s="220"/>
      <c r="AG12" s="220"/>
      <c r="AH12" s="220"/>
      <c r="AK12" s="232"/>
      <c r="AL12" s="232"/>
      <c r="AM12" s="232"/>
      <c r="AN12" s="232"/>
      <c r="AO12" s="232"/>
      <c r="AP12" s="232"/>
    </row>
    <row r="13" spans="1:58" ht="21.6" customHeight="1">
      <c r="A13" t="s">
        <v>173</v>
      </c>
      <c r="B13" t="s">
        <v>174</v>
      </c>
      <c r="C13">
        <v>1</v>
      </c>
      <c r="D13">
        <v>2</v>
      </c>
      <c r="E13" t="str">
        <f t="shared" si="9"/>
        <v>Me12N</v>
      </c>
      <c r="G13" s="5"/>
      <c r="H13" s="1566"/>
      <c r="I13" s="615" t="s">
        <v>6</v>
      </c>
      <c r="J13" s="624">
        <v>727.41</v>
      </c>
      <c r="K13" s="625">
        <f t="shared" si="0"/>
        <v>836.52</v>
      </c>
      <c r="L13" s="624">
        <v>181.85</v>
      </c>
      <c r="M13" s="625">
        <f t="shared" si="1"/>
        <v>209.13</v>
      </c>
      <c r="N13" s="624">
        <v>121.24</v>
      </c>
      <c r="O13" s="811">
        <f t="shared" si="2"/>
        <v>139.43</v>
      </c>
      <c r="P13" s="624">
        <v>301.88</v>
      </c>
      <c r="Q13" s="625">
        <f t="shared" si="3"/>
        <v>347.16</v>
      </c>
      <c r="R13" s="624">
        <v>169.72</v>
      </c>
      <c r="S13" s="625">
        <f t="shared" si="4"/>
        <v>195.18</v>
      </c>
      <c r="T13" s="624">
        <v>121.24</v>
      </c>
      <c r="U13" s="626">
        <f t="shared" si="5"/>
        <v>139.43</v>
      </c>
      <c r="V13" s="624">
        <v>24.14</v>
      </c>
      <c r="W13" s="626">
        <f t="shared" si="6"/>
        <v>27.76</v>
      </c>
      <c r="X13" s="630">
        <v>12.27</v>
      </c>
      <c r="Y13" s="631">
        <f t="shared" si="7"/>
        <v>14.11</v>
      </c>
      <c r="Z13" s="630">
        <v>11.26</v>
      </c>
      <c r="AA13" s="631">
        <f t="shared" si="8"/>
        <v>12.95</v>
      </c>
      <c r="AB13" s="233"/>
      <c r="AC13" s="229"/>
      <c r="AD13" s="221"/>
      <c r="AE13" s="221"/>
      <c r="AF13" s="221"/>
      <c r="AG13" s="221"/>
      <c r="AH13" s="221"/>
      <c r="AK13" s="232"/>
      <c r="AL13" s="232"/>
      <c r="AM13" s="232"/>
      <c r="AN13" s="232"/>
      <c r="AO13" s="232"/>
      <c r="AP13" s="232"/>
    </row>
    <row r="14" spans="1:58" ht="21.6" customHeight="1">
      <c r="A14" t="s">
        <v>173</v>
      </c>
      <c r="B14" t="s">
        <v>174</v>
      </c>
      <c r="C14">
        <v>1</v>
      </c>
      <c r="D14">
        <v>3</v>
      </c>
      <c r="E14" t="str">
        <f t="shared" si="9"/>
        <v>Me13N</v>
      </c>
      <c r="G14" s="5"/>
      <c r="H14" s="1566"/>
      <c r="I14" s="615" t="s">
        <v>7</v>
      </c>
      <c r="J14" s="624">
        <v>675.03</v>
      </c>
      <c r="K14" s="625">
        <f t="shared" si="0"/>
        <v>776.28</v>
      </c>
      <c r="L14" s="624">
        <v>168.76</v>
      </c>
      <c r="M14" s="625">
        <f t="shared" si="1"/>
        <v>194.07</v>
      </c>
      <c r="N14" s="624">
        <v>112.5</v>
      </c>
      <c r="O14" s="811">
        <f t="shared" si="2"/>
        <v>129.38</v>
      </c>
      <c r="P14" s="624">
        <v>280.14999999999998</v>
      </c>
      <c r="Q14" s="625">
        <f t="shared" si="3"/>
        <v>322.17</v>
      </c>
      <c r="R14" s="624">
        <v>157.51</v>
      </c>
      <c r="S14" s="625">
        <f t="shared" si="4"/>
        <v>181.14</v>
      </c>
      <c r="T14" s="624">
        <v>112.5</v>
      </c>
      <c r="U14" s="626">
        <f t="shared" si="5"/>
        <v>129.38</v>
      </c>
      <c r="V14" s="624">
        <v>22.4</v>
      </c>
      <c r="W14" s="626">
        <f t="shared" si="6"/>
        <v>25.76</v>
      </c>
      <c r="X14" s="630">
        <v>9.2799999999999994</v>
      </c>
      <c r="Y14" s="631">
        <f t="shared" si="7"/>
        <v>10.67</v>
      </c>
      <c r="Z14" s="630">
        <v>10.28</v>
      </c>
      <c r="AA14" s="631">
        <f t="shared" si="8"/>
        <v>11.82</v>
      </c>
      <c r="AB14" s="233"/>
      <c r="AC14" s="229"/>
      <c r="AD14" s="221"/>
      <c r="AE14" s="221"/>
      <c r="AF14" s="221"/>
      <c r="AG14" s="221"/>
      <c r="AH14" s="221"/>
      <c r="AK14" s="232"/>
      <c r="AL14" s="232"/>
      <c r="AM14" s="232"/>
      <c r="AN14" s="232"/>
      <c r="AO14" s="232"/>
      <c r="AP14" s="232"/>
    </row>
    <row r="15" spans="1:58" ht="21.6" customHeight="1">
      <c r="A15" t="s">
        <v>173</v>
      </c>
      <c r="B15" t="s">
        <v>174</v>
      </c>
      <c r="C15">
        <v>1</v>
      </c>
      <c r="D15">
        <v>4</v>
      </c>
      <c r="E15" t="str">
        <f t="shared" si="9"/>
        <v>Me14N</v>
      </c>
      <c r="G15" s="5"/>
      <c r="H15" s="1567"/>
      <c r="I15" s="632" t="s">
        <v>115</v>
      </c>
      <c r="J15" s="633">
        <v>629.46</v>
      </c>
      <c r="K15" s="634">
        <f t="shared" si="0"/>
        <v>723.88</v>
      </c>
      <c r="L15" s="633">
        <v>157.37</v>
      </c>
      <c r="M15" s="634">
        <f t="shared" si="1"/>
        <v>180.98</v>
      </c>
      <c r="N15" s="633">
        <v>104.91</v>
      </c>
      <c r="O15" s="812">
        <f t="shared" si="2"/>
        <v>120.65</v>
      </c>
      <c r="P15" s="633">
        <v>261.23</v>
      </c>
      <c r="Q15" s="634">
        <f t="shared" si="3"/>
        <v>300.41000000000003</v>
      </c>
      <c r="R15" s="633">
        <v>146.87</v>
      </c>
      <c r="S15" s="634">
        <f t="shared" si="4"/>
        <v>168.9</v>
      </c>
      <c r="T15" s="633">
        <v>104.91</v>
      </c>
      <c r="U15" s="635">
        <f t="shared" si="5"/>
        <v>120.65</v>
      </c>
      <c r="V15" s="633">
        <v>20.89</v>
      </c>
      <c r="W15" s="635">
        <f t="shared" si="6"/>
        <v>24.02</v>
      </c>
      <c r="X15" s="639">
        <v>10.65</v>
      </c>
      <c r="Y15" s="640">
        <f t="shared" si="7"/>
        <v>12.25</v>
      </c>
      <c r="Z15" s="639">
        <v>17.96</v>
      </c>
      <c r="AA15" s="640">
        <f t="shared" si="8"/>
        <v>20.65</v>
      </c>
      <c r="AB15" s="233"/>
      <c r="AC15" s="229"/>
      <c r="AD15" s="221"/>
      <c r="AE15" s="221"/>
      <c r="AF15" s="221"/>
      <c r="AG15" s="221"/>
      <c r="AH15" s="221"/>
      <c r="AK15" s="232"/>
      <c r="AL15" s="232"/>
      <c r="AM15" s="232"/>
      <c r="AN15" s="232"/>
      <c r="AO15" s="232"/>
      <c r="AP15" s="232"/>
    </row>
    <row r="16" spans="1:58" ht="21.6" customHeight="1">
      <c r="A16" t="s">
        <v>173</v>
      </c>
      <c r="B16" t="s">
        <v>174</v>
      </c>
      <c r="C16">
        <v>2</v>
      </c>
      <c r="D16">
        <v>1</v>
      </c>
      <c r="E16" t="str">
        <f t="shared" si="9"/>
        <v>Me21N</v>
      </c>
      <c r="G16" s="5"/>
      <c r="H16" s="1565" t="s">
        <v>31</v>
      </c>
      <c r="I16" s="615" t="s">
        <v>5</v>
      </c>
      <c r="J16" s="616">
        <v>754.06</v>
      </c>
      <c r="K16" s="617">
        <f t="shared" si="0"/>
        <v>867.17</v>
      </c>
      <c r="L16" s="616">
        <v>188.51</v>
      </c>
      <c r="M16" s="617">
        <f t="shared" si="1"/>
        <v>216.79</v>
      </c>
      <c r="N16" s="616">
        <v>125.67</v>
      </c>
      <c r="O16" s="810">
        <f t="shared" si="2"/>
        <v>144.52000000000001</v>
      </c>
      <c r="P16" s="616">
        <v>312.95</v>
      </c>
      <c r="Q16" s="617">
        <f t="shared" si="3"/>
        <v>359.89</v>
      </c>
      <c r="R16" s="616">
        <v>175.94</v>
      </c>
      <c r="S16" s="617">
        <f t="shared" si="4"/>
        <v>202.33</v>
      </c>
      <c r="T16" s="616">
        <v>125.67</v>
      </c>
      <c r="U16" s="618">
        <f t="shared" si="5"/>
        <v>144.52000000000001</v>
      </c>
      <c r="V16" s="616">
        <v>24.78</v>
      </c>
      <c r="W16" s="618">
        <f t="shared" si="6"/>
        <v>28.5</v>
      </c>
      <c r="X16" s="641">
        <v>5.29</v>
      </c>
      <c r="Y16" s="642">
        <f t="shared" si="7"/>
        <v>6.08</v>
      </c>
      <c r="Z16" s="641">
        <v>11.8</v>
      </c>
      <c r="AA16" s="642">
        <f t="shared" si="8"/>
        <v>13.57</v>
      </c>
      <c r="AC16" s="229"/>
      <c r="AD16" s="230"/>
      <c r="AE16" s="231"/>
      <c r="AF16" s="220"/>
      <c r="AG16" s="220"/>
      <c r="AH16" s="220"/>
      <c r="AK16" s="232"/>
      <c r="AL16" s="232"/>
      <c r="AM16" s="232"/>
      <c r="AN16" s="232"/>
      <c r="AO16" s="232"/>
      <c r="AP16" s="232"/>
    </row>
    <row r="17" spans="1:42" ht="21.6" customHeight="1">
      <c r="A17" t="s">
        <v>173</v>
      </c>
      <c r="B17" t="s">
        <v>174</v>
      </c>
      <c r="C17">
        <v>2</v>
      </c>
      <c r="D17">
        <v>2</v>
      </c>
      <c r="E17" t="str">
        <f t="shared" si="9"/>
        <v>Me22N</v>
      </c>
      <c r="G17" s="5"/>
      <c r="H17" s="1566"/>
      <c r="I17" s="615" t="s">
        <v>6</v>
      </c>
      <c r="J17" s="624">
        <v>734.61</v>
      </c>
      <c r="K17" s="625">
        <f t="shared" si="0"/>
        <v>844.8</v>
      </c>
      <c r="L17" s="624">
        <v>183.66</v>
      </c>
      <c r="M17" s="625">
        <f t="shared" si="1"/>
        <v>211.21</v>
      </c>
      <c r="N17" s="624">
        <v>122.43</v>
      </c>
      <c r="O17" s="811">
        <f t="shared" si="2"/>
        <v>140.79</v>
      </c>
      <c r="P17" s="624">
        <v>304.87</v>
      </c>
      <c r="Q17" s="625">
        <f t="shared" si="3"/>
        <v>350.6</v>
      </c>
      <c r="R17" s="624">
        <v>171.41</v>
      </c>
      <c r="S17" s="625">
        <f t="shared" si="4"/>
        <v>197.12</v>
      </c>
      <c r="T17" s="624">
        <v>122.43</v>
      </c>
      <c r="U17" s="626">
        <f t="shared" si="5"/>
        <v>140.79</v>
      </c>
      <c r="V17" s="624">
        <v>24.14</v>
      </c>
      <c r="W17" s="626">
        <f t="shared" si="6"/>
        <v>27.76</v>
      </c>
      <c r="X17" s="630">
        <v>12.27</v>
      </c>
      <c r="Y17" s="631">
        <f t="shared" si="7"/>
        <v>14.11</v>
      </c>
      <c r="Z17" s="630">
        <v>11.37</v>
      </c>
      <c r="AA17" s="631">
        <f t="shared" si="8"/>
        <v>13.08</v>
      </c>
      <c r="AB17" s="7"/>
      <c r="AC17" s="229"/>
      <c r="AD17" s="221"/>
      <c r="AE17" s="221"/>
      <c r="AF17" s="221"/>
      <c r="AG17" s="221"/>
      <c r="AH17" s="221"/>
      <c r="AK17" s="232"/>
      <c r="AL17" s="232"/>
      <c r="AM17" s="232"/>
      <c r="AN17" s="232"/>
      <c r="AO17" s="232"/>
      <c r="AP17" s="232"/>
    </row>
    <row r="18" spans="1:42" ht="21.6" customHeight="1">
      <c r="A18" t="s">
        <v>173</v>
      </c>
      <c r="B18" t="s">
        <v>174</v>
      </c>
      <c r="C18">
        <v>2</v>
      </c>
      <c r="D18">
        <v>3</v>
      </c>
      <c r="E18" t="str">
        <f t="shared" si="9"/>
        <v>Me23N</v>
      </c>
      <c r="G18" s="5"/>
      <c r="H18" s="1566"/>
      <c r="I18" s="615" t="s">
        <v>7</v>
      </c>
      <c r="J18" s="624">
        <v>681.72</v>
      </c>
      <c r="K18" s="625">
        <f t="shared" si="0"/>
        <v>783.98</v>
      </c>
      <c r="L18" s="624">
        <v>170.43</v>
      </c>
      <c r="M18" s="625">
        <f t="shared" si="1"/>
        <v>195.99</v>
      </c>
      <c r="N18" s="624">
        <v>113.61</v>
      </c>
      <c r="O18" s="811">
        <f t="shared" si="2"/>
        <v>130.65</v>
      </c>
      <c r="P18" s="624">
        <v>282.93</v>
      </c>
      <c r="Q18" s="625">
        <f t="shared" si="3"/>
        <v>325.37</v>
      </c>
      <c r="R18" s="624">
        <v>159.08000000000001</v>
      </c>
      <c r="S18" s="625">
        <f t="shared" si="4"/>
        <v>182.94</v>
      </c>
      <c r="T18" s="624">
        <v>113.61</v>
      </c>
      <c r="U18" s="626">
        <f t="shared" si="5"/>
        <v>130.65</v>
      </c>
      <c r="V18" s="624">
        <v>22.4</v>
      </c>
      <c r="W18" s="626">
        <f t="shared" si="6"/>
        <v>25.76</v>
      </c>
      <c r="X18" s="630">
        <v>9.2799999999999994</v>
      </c>
      <c r="Y18" s="631">
        <f t="shared" si="7"/>
        <v>10.67</v>
      </c>
      <c r="Z18" s="630">
        <v>10.38</v>
      </c>
      <c r="AA18" s="631">
        <f t="shared" si="8"/>
        <v>11.94</v>
      </c>
      <c r="AB18" s="7"/>
      <c r="AC18" s="229"/>
      <c r="AD18" s="221"/>
      <c r="AE18" s="221"/>
      <c r="AF18" s="221"/>
      <c r="AG18" s="221"/>
      <c r="AH18" s="221"/>
      <c r="AK18" s="232"/>
      <c r="AL18" s="232"/>
      <c r="AM18" s="232"/>
      <c r="AN18" s="232"/>
      <c r="AO18" s="232"/>
      <c r="AP18" s="232"/>
    </row>
    <row r="19" spans="1:42" ht="21.6" customHeight="1">
      <c r="A19" t="s">
        <v>173</v>
      </c>
      <c r="B19" t="s">
        <v>174</v>
      </c>
      <c r="C19">
        <v>2</v>
      </c>
      <c r="D19">
        <v>4</v>
      </c>
      <c r="E19" t="str">
        <f t="shared" si="9"/>
        <v>Me24N</v>
      </c>
      <c r="G19" s="5"/>
      <c r="H19" s="1567"/>
      <c r="I19" s="632" t="s">
        <v>115</v>
      </c>
      <c r="J19" s="633">
        <v>635.69000000000005</v>
      </c>
      <c r="K19" s="634">
        <f t="shared" si="0"/>
        <v>731.04</v>
      </c>
      <c r="L19" s="633">
        <v>158.93</v>
      </c>
      <c r="M19" s="634">
        <f t="shared" si="1"/>
        <v>182.77</v>
      </c>
      <c r="N19" s="633">
        <v>105.95</v>
      </c>
      <c r="O19" s="812">
        <f t="shared" si="2"/>
        <v>121.84</v>
      </c>
      <c r="P19" s="633">
        <v>263.83</v>
      </c>
      <c r="Q19" s="634">
        <f t="shared" si="3"/>
        <v>303.39999999999998</v>
      </c>
      <c r="R19" s="633">
        <v>148.33000000000001</v>
      </c>
      <c r="S19" s="634">
        <f t="shared" si="4"/>
        <v>170.58</v>
      </c>
      <c r="T19" s="633">
        <v>105.95</v>
      </c>
      <c r="U19" s="635">
        <f t="shared" si="5"/>
        <v>121.84</v>
      </c>
      <c r="V19" s="633">
        <v>20.89</v>
      </c>
      <c r="W19" s="635">
        <f t="shared" si="6"/>
        <v>24.02</v>
      </c>
      <c r="X19" s="639">
        <v>10.65</v>
      </c>
      <c r="Y19" s="640">
        <f t="shared" si="7"/>
        <v>12.25</v>
      </c>
      <c r="Z19" s="639">
        <v>18.12</v>
      </c>
      <c r="AA19" s="640">
        <f t="shared" si="8"/>
        <v>20.84</v>
      </c>
      <c r="AB19" s="232"/>
      <c r="AC19" s="229"/>
      <c r="AD19" s="222"/>
      <c r="AE19" s="222"/>
      <c r="AF19" s="222"/>
      <c r="AG19" s="222"/>
      <c r="AH19" s="222"/>
      <c r="AK19" s="232"/>
      <c r="AL19" s="232"/>
      <c r="AM19" s="232"/>
      <c r="AN19" s="232"/>
      <c r="AO19" s="232"/>
      <c r="AP19" s="232"/>
    </row>
    <row r="20" spans="1:42" ht="21.6" customHeight="1">
      <c r="A20" t="s">
        <v>173</v>
      </c>
      <c r="B20" t="s">
        <v>174</v>
      </c>
      <c r="C20">
        <v>3</v>
      </c>
      <c r="D20">
        <v>1</v>
      </c>
      <c r="E20" t="str">
        <f t="shared" si="9"/>
        <v>Me31N</v>
      </c>
      <c r="G20" s="5"/>
      <c r="H20" s="1565" t="s">
        <v>32</v>
      </c>
      <c r="I20" s="615" t="s">
        <v>5</v>
      </c>
      <c r="J20" s="616">
        <v>761.46</v>
      </c>
      <c r="K20" s="617">
        <f t="shared" si="0"/>
        <v>875.68</v>
      </c>
      <c r="L20" s="616">
        <v>190.36</v>
      </c>
      <c r="M20" s="617">
        <f t="shared" si="1"/>
        <v>218.91</v>
      </c>
      <c r="N20" s="616">
        <v>126.91</v>
      </c>
      <c r="O20" s="810">
        <f t="shared" si="2"/>
        <v>145.94999999999999</v>
      </c>
      <c r="P20" s="616">
        <v>316.02</v>
      </c>
      <c r="Q20" s="617">
        <f t="shared" si="3"/>
        <v>363.42</v>
      </c>
      <c r="R20" s="616">
        <v>177.67</v>
      </c>
      <c r="S20" s="617">
        <f t="shared" si="4"/>
        <v>204.32</v>
      </c>
      <c r="T20" s="616">
        <v>126.91</v>
      </c>
      <c r="U20" s="618">
        <f t="shared" si="5"/>
        <v>145.94999999999999</v>
      </c>
      <c r="V20" s="616">
        <v>24.78</v>
      </c>
      <c r="W20" s="618">
        <f t="shared" si="6"/>
        <v>28.5</v>
      </c>
      <c r="X20" s="641">
        <v>5.29</v>
      </c>
      <c r="Y20" s="642">
        <f t="shared" si="7"/>
        <v>6.08</v>
      </c>
      <c r="Z20" s="641">
        <v>11.92</v>
      </c>
      <c r="AA20" s="642">
        <f t="shared" si="8"/>
        <v>13.71</v>
      </c>
      <c r="AC20" s="229"/>
      <c r="AD20" s="230"/>
      <c r="AE20" s="231"/>
      <c r="AF20" s="220"/>
      <c r="AG20" s="220"/>
      <c r="AH20" s="220"/>
      <c r="AK20" s="232"/>
      <c r="AL20" s="232"/>
      <c r="AM20" s="232"/>
      <c r="AN20" s="232"/>
      <c r="AO20" s="232"/>
      <c r="AP20" s="232"/>
    </row>
    <row r="21" spans="1:42" ht="21.6" customHeight="1">
      <c r="A21" t="s">
        <v>173</v>
      </c>
      <c r="B21" t="s">
        <v>174</v>
      </c>
      <c r="C21">
        <v>3</v>
      </c>
      <c r="D21">
        <v>2</v>
      </c>
      <c r="E21" t="str">
        <f t="shared" si="9"/>
        <v>Me32N</v>
      </c>
      <c r="G21" s="5"/>
      <c r="H21" s="1566"/>
      <c r="I21" s="615" t="s">
        <v>6</v>
      </c>
      <c r="J21" s="624">
        <v>741.81</v>
      </c>
      <c r="K21" s="625">
        <f t="shared" si="0"/>
        <v>853.08</v>
      </c>
      <c r="L21" s="624">
        <v>185.46</v>
      </c>
      <c r="M21" s="625">
        <f t="shared" si="1"/>
        <v>213.28</v>
      </c>
      <c r="N21" s="624">
        <v>123.64</v>
      </c>
      <c r="O21" s="811">
        <f t="shared" si="2"/>
        <v>142.19</v>
      </c>
      <c r="P21" s="624">
        <v>307.86</v>
      </c>
      <c r="Q21" s="625">
        <f t="shared" si="3"/>
        <v>354.04</v>
      </c>
      <c r="R21" s="624">
        <v>173.08</v>
      </c>
      <c r="S21" s="625">
        <f t="shared" si="4"/>
        <v>199.04</v>
      </c>
      <c r="T21" s="624">
        <v>123.64</v>
      </c>
      <c r="U21" s="626">
        <f t="shared" si="5"/>
        <v>142.19</v>
      </c>
      <c r="V21" s="624">
        <v>24.14</v>
      </c>
      <c r="W21" s="626">
        <f t="shared" si="6"/>
        <v>27.76</v>
      </c>
      <c r="X21" s="630">
        <v>12.27</v>
      </c>
      <c r="Y21" s="631">
        <f t="shared" si="7"/>
        <v>14.11</v>
      </c>
      <c r="Z21" s="630">
        <v>11.47</v>
      </c>
      <c r="AA21" s="631">
        <f t="shared" si="8"/>
        <v>13.19</v>
      </c>
      <c r="AB21" s="7"/>
      <c r="AC21" s="229"/>
      <c r="AD21" s="221"/>
      <c r="AE21" s="221"/>
      <c r="AF21" s="221"/>
      <c r="AG21" s="221"/>
      <c r="AH21" s="221"/>
      <c r="AK21" s="232"/>
      <c r="AL21" s="232"/>
      <c r="AM21" s="232"/>
      <c r="AN21" s="232"/>
      <c r="AO21" s="232"/>
      <c r="AP21" s="232"/>
    </row>
    <row r="22" spans="1:42" ht="21.6" customHeight="1">
      <c r="A22" t="s">
        <v>173</v>
      </c>
      <c r="B22" t="s">
        <v>174</v>
      </c>
      <c r="C22">
        <v>3</v>
      </c>
      <c r="D22">
        <v>3</v>
      </c>
      <c r="E22" t="str">
        <f t="shared" si="9"/>
        <v>Me33N</v>
      </c>
      <c r="G22" s="5"/>
      <c r="H22" s="1566"/>
      <c r="I22" s="615" t="s">
        <v>7</v>
      </c>
      <c r="J22" s="624">
        <v>688.4</v>
      </c>
      <c r="K22" s="625">
        <f t="shared" si="0"/>
        <v>791.66</v>
      </c>
      <c r="L22" s="624">
        <v>172.1</v>
      </c>
      <c r="M22" s="625">
        <f t="shared" si="1"/>
        <v>197.92</v>
      </c>
      <c r="N22" s="624">
        <v>114.74</v>
      </c>
      <c r="O22" s="811">
        <f t="shared" si="2"/>
        <v>131.94999999999999</v>
      </c>
      <c r="P22" s="624">
        <v>285.69</v>
      </c>
      <c r="Q22" s="625">
        <f t="shared" si="3"/>
        <v>328.54</v>
      </c>
      <c r="R22" s="624">
        <v>160.63</v>
      </c>
      <c r="S22" s="625">
        <f t="shared" si="4"/>
        <v>184.72</v>
      </c>
      <c r="T22" s="624">
        <v>114.74</v>
      </c>
      <c r="U22" s="626">
        <f t="shared" si="5"/>
        <v>131.94999999999999</v>
      </c>
      <c r="V22" s="624">
        <v>22.4</v>
      </c>
      <c r="W22" s="626">
        <f t="shared" si="6"/>
        <v>25.76</v>
      </c>
      <c r="X22" s="630">
        <v>9.2799999999999994</v>
      </c>
      <c r="Y22" s="631">
        <f t="shared" si="7"/>
        <v>10.67</v>
      </c>
      <c r="Z22" s="630">
        <v>10.47</v>
      </c>
      <c r="AA22" s="631">
        <f t="shared" si="8"/>
        <v>12.04</v>
      </c>
      <c r="AB22" s="7"/>
      <c r="AC22" s="229"/>
      <c r="AD22" s="221"/>
      <c r="AE22" s="221"/>
      <c r="AF22" s="221"/>
      <c r="AG22" s="221"/>
      <c r="AH22" s="221"/>
      <c r="AK22" s="232"/>
      <c r="AL22" s="232"/>
      <c r="AM22" s="232"/>
      <c r="AN22" s="232"/>
      <c r="AO22" s="232"/>
      <c r="AP22" s="232"/>
    </row>
    <row r="23" spans="1:42" ht="21.6" customHeight="1" thickBot="1">
      <c r="A23" t="s">
        <v>173</v>
      </c>
      <c r="B23" t="s">
        <v>174</v>
      </c>
      <c r="C23">
        <v>3</v>
      </c>
      <c r="D23">
        <v>4</v>
      </c>
      <c r="E23" t="str">
        <f t="shared" si="9"/>
        <v>Me34N</v>
      </c>
      <c r="G23" s="5"/>
      <c r="H23" s="1584"/>
      <c r="I23" s="643" t="s">
        <v>115</v>
      </c>
      <c r="J23" s="644">
        <v>641.91999999999996</v>
      </c>
      <c r="K23" s="645">
        <f t="shared" si="0"/>
        <v>738.21</v>
      </c>
      <c r="L23" s="644">
        <v>160.47999999999999</v>
      </c>
      <c r="M23" s="645">
        <f t="shared" si="1"/>
        <v>184.55</v>
      </c>
      <c r="N23" s="644">
        <v>106.97</v>
      </c>
      <c r="O23" s="813">
        <f t="shared" si="2"/>
        <v>123.02</v>
      </c>
      <c r="P23" s="644">
        <v>266.41000000000003</v>
      </c>
      <c r="Q23" s="645">
        <f t="shared" si="3"/>
        <v>306.37</v>
      </c>
      <c r="R23" s="644">
        <v>149.78</v>
      </c>
      <c r="S23" s="645">
        <f t="shared" si="4"/>
        <v>172.25</v>
      </c>
      <c r="T23" s="644">
        <v>106.97</v>
      </c>
      <c r="U23" s="646">
        <f t="shared" si="5"/>
        <v>123.02</v>
      </c>
      <c r="V23" s="644">
        <v>20.89</v>
      </c>
      <c r="W23" s="646">
        <f t="shared" si="6"/>
        <v>24.02</v>
      </c>
      <c r="X23" s="650">
        <v>10.65</v>
      </c>
      <c r="Y23" s="651">
        <f t="shared" si="7"/>
        <v>12.25</v>
      </c>
      <c r="Z23" s="650">
        <v>18.3</v>
      </c>
      <c r="AA23" s="651">
        <f t="shared" si="8"/>
        <v>21.05</v>
      </c>
      <c r="AB23" s="232"/>
      <c r="AC23" s="229"/>
      <c r="AD23" s="222"/>
      <c r="AE23" s="222"/>
      <c r="AF23" s="222"/>
      <c r="AG23" s="222"/>
      <c r="AH23" s="222"/>
      <c r="AK23" s="232"/>
      <c r="AL23" s="232"/>
      <c r="AM23" s="232"/>
      <c r="AN23" s="232"/>
      <c r="AO23" s="232"/>
      <c r="AP23" s="232"/>
    </row>
    <row r="24" spans="1:42" ht="20.25" customHeight="1">
      <c r="G24" s="8"/>
      <c r="H24" s="652"/>
      <c r="I24" s="653" t="s">
        <v>116</v>
      </c>
      <c r="J24" s="654"/>
      <c r="K24" s="655"/>
      <c r="L24" s="654"/>
      <c r="M24" s="655"/>
      <c r="N24" s="654"/>
      <c r="O24" s="655"/>
      <c r="P24" s="654"/>
      <c r="Q24" s="655"/>
      <c r="R24" s="654"/>
      <c r="S24" s="655"/>
      <c r="T24" s="654"/>
      <c r="U24" s="655"/>
      <c r="V24" s="656"/>
      <c r="W24" s="657"/>
      <c r="X24" s="232"/>
      <c r="Y24" s="229"/>
      <c r="Z24" s="222"/>
      <c r="AA24" s="222"/>
      <c r="AB24" s="222"/>
      <c r="AC24" s="222"/>
      <c r="AD24" s="222"/>
      <c r="AG24" s="232"/>
      <c r="AH24" s="232"/>
      <c r="AI24" s="232"/>
      <c r="AJ24" s="232"/>
      <c r="AK24" s="232"/>
      <c r="AL24" s="232"/>
    </row>
    <row r="25" spans="1:42" ht="20.25" customHeight="1" thickBot="1">
      <c r="G25" s="8"/>
      <c r="H25" s="652"/>
      <c r="I25" s="658"/>
      <c r="J25" s="654"/>
      <c r="K25" s="659"/>
      <c r="L25" s="654"/>
      <c r="M25" s="659"/>
      <c r="N25" s="654"/>
      <c r="O25" s="659"/>
      <c r="P25" s="654"/>
      <c r="Q25" s="659"/>
      <c r="R25" s="654"/>
      <c r="S25" s="659"/>
      <c r="T25" s="604"/>
      <c r="U25" s="604"/>
      <c r="V25" s="656"/>
      <c r="W25" s="814"/>
      <c r="X25" s="232"/>
      <c r="Y25" s="229"/>
      <c r="Z25" s="222"/>
      <c r="AA25" s="222"/>
      <c r="AB25" s="222"/>
      <c r="AC25" s="222"/>
      <c r="AD25" s="222"/>
      <c r="AG25" s="232"/>
      <c r="AH25" s="232"/>
      <c r="AI25" s="232"/>
      <c r="AJ25" s="232"/>
      <c r="AK25" s="232"/>
      <c r="AL25" s="232"/>
    </row>
    <row r="26" spans="1:42" ht="27.6" customHeight="1" thickBot="1">
      <c r="G26" s="8"/>
      <c r="H26" s="1738" t="s">
        <v>28</v>
      </c>
      <c r="I26" s="1739"/>
      <c r="J26" s="1739"/>
      <c r="K26" s="1739"/>
      <c r="L26" s="1739"/>
      <c r="M26" s="1739"/>
      <c r="N26" s="1739"/>
      <c r="O26" s="1740"/>
      <c r="P26" s="604"/>
      <c r="Q26" s="604"/>
      <c r="R26" s="604"/>
      <c r="S26" s="604"/>
      <c r="T26" s="604"/>
      <c r="U26" s="604"/>
      <c r="V26" s="604"/>
      <c r="W26" s="604"/>
    </row>
    <row r="27" spans="1:42" ht="4.95" customHeight="1" thickBot="1">
      <c r="G27" s="8"/>
      <c r="H27" s="756"/>
      <c r="I27" s="757"/>
      <c r="J27" s="1589" t="s">
        <v>243</v>
      </c>
      <c r="K27" s="1590"/>
      <c r="L27" s="1589" t="s">
        <v>392</v>
      </c>
      <c r="M27" s="1590"/>
      <c r="N27" s="1593" t="s">
        <v>477</v>
      </c>
      <c r="O27" s="1594"/>
      <c r="P27" s="604"/>
      <c r="Q27" s="604"/>
      <c r="R27" s="604"/>
      <c r="S27" s="604"/>
      <c r="T27" s="604"/>
      <c r="U27" s="604"/>
      <c r="V27" s="604"/>
      <c r="W27" s="604"/>
    </row>
    <row r="28" spans="1:42" ht="71.400000000000006" customHeight="1">
      <c r="G28" s="8"/>
      <c r="H28" s="1588" t="s">
        <v>1</v>
      </c>
      <c r="I28" s="1576"/>
      <c r="J28" s="1591"/>
      <c r="K28" s="1592"/>
      <c r="L28" s="1591"/>
      <c r="M28" s="1592"/>
      <c r="N28" s="1595"/>
      <c r="O28" s="1596"/>
      <c r="P28" s="604"/>
      <c r="Q28" s="1586" t="s">
        <v>1</v>
      </c>
      <c r="R28" s="1587"/>
      <c r="S28" s="1597" t="s">
        <v>252</v>
      </c>
      <c r="T28" s="1598"/>
      <c r="U28" s="604"/>
      <c r="V28" s="604"/>
      <c r="W28" s="604"/>
    </row>
    <row r="29" spans="1:42" ht="20.25" customHeight="1">
      <c r="A29" t="s">
        <v>76</v>
      </c>
      <c r="B29" t="s">
        <v>123</v>
      </c>
      <c r="C29" t="s">
        <v>120</v>
      </c>
      <c r="D29" t="s">
        <v>1</v>
      </c>
      <c r="E29" t="s">
        <v>121</v>
      </c>
      <c r="G29" s="8"/>
      <c r="H29" s="1621"/>
      <c r="I29" s="1622"/>
      <c r="J29" s="663"/>
      <c r="K29" s="664" t="s">
        <v>26</v>
      </c>
      <c r="L29" s="663"/>
      <c r="M29" s="664" t="s">
        <v>26</v>
      </c>
      <c r="N29" s="761"/>
      <c r="O29" s="613" t="s">
        <v>26</v>
      </c>
      <c r="P29" s="604"/>
      <c r="Q29" s="1621"/>
      <c r="R29" s="1622"/>
      <c r="S29" s="668"/>
      <c r="T29" s="613" t="s">
        <v>26</v>
      </c>
      <c r="U29" s="604"/>
      <c r="V29" s="604"/>
      <c r="W29" s="604"/>
    </row>
    <row r="30" spans="1:42" ht="21.6" customHeight="1">
      <c r="A30" t="s">
        <v>173</v>
      </c>
      <c r="B30" t="s">
        <v>174</v>
      </c>
      <c r="C30">
        <v>0</v>
      </c>
      <c r="D30">
        <v>1</v>
      </c>
      <c r="E30" t="str">
        <f>B30&amp;C30&amp;D30&amp;IF($A$2="Non-municipal","N",IF($A$2="Municiple","Y","error"))</f>
        <v>Me01N</v>
      </c>
      <c r="G30" s="8"/>
      <c r="H30" s="1601" t="s">
        <v>5</v>
      </c>
      <c r="I30" s="1602"/>
      <c r="J30" s="669">
        <v>42.66</v>
      </c>
      <c r="K30" s="670">
        <f>ROUND(J30 * (1 + VAT), 2)</f>
        <v>49.06</v>
      </c>
      <c r="L30" s="669">
        <v>52.65</v>
      </c>
      <c r="M30" s="671">
        <f>ROUND(L30 * (1 + VAT), 2)</f>
        <v>60.55</v>
      </c>
      <c r="N30" s="815">
        <v>0</v>
      </c>
      <c r="O30" s="673">
        <f>ROUND(N30 * (1 + VAT), 2)</f>
        <v>0</v>
      </c>
      <c r="P30" s="604"/>
      <c r="Q30" s="1741" t="s">
        <v>5</v>
      </c>
      <c r="R30" s="1742"/>
      <c r="S30" s="675">
        <v>0.45</v>
      </c>
      <c r="T30" s="816">
        <f>ROUND(S30 * (1 + VAT), 2)</f>
        <v>0.52</v>
      </c>
      <c r="U30" s="604"/>
      <c r="V30" s="604"/>
      <c r="W30" s="604"/>
    </row>
    <row r="31" spans="1:42" ht="21.6" customHeight="1">
      <c r="A31" t="s">
        <v>173</v>
      </c>
      <c r="B31" t="s">
        <v>174</v>
      </c>
      <c r="C31">
        <v>0</v>
      </c>
      <c r="D31">
        <v>2</v>
      </c>
      <c r="E31" t="str">
        <f t="shared" ref="E31:E33" si="10">B31&amp;C31&amp;D31&amp;IF($A$2="Non-municipal","N",IF($A$2="Municiple","Y","error"))</f>
        <v>Me02N</v>
      </c>
      <c r="G31" s="8"/>
      <c r="H31" s="1580" t="s">
        <v>6</v>
      </c>
      <c r="I31" s="1581"/>
      <c r="J31" s="677">
        <v>39.130000000000003</v>
      </c>
      <c r="K31" s="678">
        <f>ROUND(J31 * (1 + VAT), 2)</f>
        <v>45</v>
      </c>
      <c r="L31" s="677">
        <v>26.29</v>
      </c>
      <c r="M31" s="678">
        <f>ROUND(L31 * (1 + VAT), 2)</f>
        <v>30.23</v>
      </c>
      <c r="N31" s="817">
        <v>0</v>
      </c>
      <c r="O31" s="681">
        <f>ROUND(N31 * (1 + VAT), 2)</f>
        <v>0</v>
      </c>
      <c r="P31" s="604"/>
      <c r="Q31" s="1737" t="s">
        <v>6</v>
      </c>
      <c r="R31" s="1581"/>
      <c r="S31" s="683">
        <v>0.42</v>
      </c>
      <c r="T31" s="818">
        <f>ROUND(S31 * (1 + VAT), 2)</f>
        <v>0.48</v>
      </c>
      <c r="U31" s="604"/>
      <c r="V31" s="604"/>
      <c r="W31" s="604"/>
    </row>
    <row r="32" spans="1:42" ht="21.6" customHeight="1">
      <c r="A32" t="s">
        <v>173</v>
      </c>
      <c r="B32" t="s">
        <v>174</v>
      </c>
      <c r="C32">
        <v>0</v>
      </c>
      <c r="D32">
        <v>3</v>
      </c>
      <c r="E32" t="str">
        <f t="shared" si="10"/>
        <v>Me03N</v>
      </c>
      <c r="G32" s="8"/>
      <c r="H32" s="1580" t="s">
        <v>7</v>
      </c>
      <c r="I32" s="1581"/>
      <c r="J32" s="677">
        <v>14.16</v>
      </c>
      <c r="K32" s="678">
        <f>ROUND(J32 * (1 + VAT), 2)</f>
        <v>16.28</v>
      </c>
      <c r="L32" s="677">
        <v>10.36</v>
      </c>
      <c r="M32" s="678">
        <f>ROUND(L32 * (1 + VAT), 2)</f>
        <v>11.91</v>
      </c>
      <c r="N32" s="819">
        <v>11.09</v>
      </c>
      <c r="O32" s="686">
        <f>ROUND(N32 * (1 + VAT), 2)</f>
        <v>12.75</v>
      </c>
      <c r="P32" s="604"/>
      <c r="Q32" s="1737" t="s">
        <v>7</v>
      </c>
      <c r="R32" s="1581"/>
      <c r="S32" s="683">
        <v>0.39</v>
      </c>
      <c r="T32" s="818">
        <f>ROUND(S32 * (1 + VAT), 2)</f>
        <v>0.45</v>
      </c>
      <c r="U32" s="604"/>
      <c r="V32" s="604"/>
      <c r="W32" s="604"/>
      <c r="AC32" s="222"/>
      <c r="AD32" s="222"/>
      <c r="AG32" s="232"/>
      <c r="AH32" s="232"/>
      <c r="AI32" s="232"/>
      <c r="AJ32" s="232"/>
      <c r="AK32" s="232"/>
      <c r="AL32" s="232"/>
    </row>
    <row r="33" spans="1:38" ht="25.2" customHeight="1" thickBot="1">
      <c r="A33" t="s">
        <v>173</v>
      </c>
      <c r="B33" t="s">
        <v>174</v>
      </c>
      <c r="C33">
        <v>0</v>
      </c>
      <c r="D33">
        <v>4</v>
      </c>
      <c r="E33" t="str">
        <f t="shared" si="10"/>
        <v>Me04N</v>
      </c>
      <c r="G33" s="8"/>
      <c r="H33" s="1607" t="s">
        <v>115</v>
      </c>
      <c r="I33" s="1608"/>
      <c r="J33" s="687">
        <v>0</v>
      </c>
      <c r="K33" s="688">
        <f>ROUND(J33 * (1 + VAT), 2)</f>
        <v>0</v>
      </c>
      <c r="L33" s="820">
        <v>0</v>
      </c>
      <c r="M33" s="821">
        <f>ROUND(L33 * (1 + VAT), 2)</f>
        <v>0</v>
      </c>
      <c r="N33" s="771">
        <v>11.09</v>
      </c>
      <c r="O33" s="690">
        <f>ROUND(N33 * (1 + VAT), 2)</f>
        <v>12.75</v>
      </c>
      <c r="P33" s="604"/>
      <c r="Q33" s="1609" t="s">
        <v>115</v>
      </c>
      <c r="R33" s="1610"/>
      <c r="S33" s="692">
        <v>0.37</v>
      </c>
      <c r="T33" s="822">
        <f>ROUND(S33 * (1 + VAT), 2)</f>
        <v>0.43</v>
      </c>
      <c r="U33" s="604"/>
      <c r="V33" s="604"/>
      <c r="W33" s="604"/>
      <c r="AC33" s="222"/>
      <c r="AD33" s="222"/>
      <c r="AG33" s="232"/>
      <c r="AH33" s="232"/>
      <c r="AI33" s="232"/>
      <c r="AJ33" s="232"/>
      <c r="AK33" s="232"/>
      <c r="AL33" s="232"/>
    </row>
    <row r="34" spans="1:38" ht="20.25" customHeight="1">
      <c r="G34" s="8"/>
      <c r="H34" s="653" t="s">
        <v>116</v>
      </c>
      <c r="I34" s="694"/>
      <c r="J34" s="604"/>
      <c r="K34" s="604"/>
      <c r="L34" s="604"/>
      <c r="M34" s="604"/>
      <c r="N34" s="695"/>
      <c r="O34" s="657"/>
      <c r="P34" s="604"/>
      <c r="Q34" s="653" t="s">
        <v>116</v>
      </c>
      <c r="R34" s="694"/>
      <c r="S34" s="696"/>
      <c r="T34" s="657"/>
      <c r="U34" s="604"/>
      <c r="V34" s="604"/>
      <c r="W34" s="604"/>
      <c r="AC34" s="222"/>
      <c r="AD34" s="222"/>
      <c r="AG34" s="232"/>
      <c r="AH34" s="232"/>
      <c r="AI34" s="232"/>
      <c r="AJ34" s="232"/>
      <c r="AK34" s="232"/>
      <c r="AL34" s="232"/>
    </row>
    <row r="35" spans="1:38" ht="20.25" customHeight="1" thickBot="1">
      <c r="G35" s="8"/>
      <c r="H35" s="604"/>
      <c r="I35" s="604"/>
      <c r="J35" s="604"/>
      <c r="K35" s="604"/>
      <c r="L35" s="604"/>
      <c r="M35" s="604"/>
      <c r="N35" s="604"/>
      <c r="O35" s="604"/>
      <c r="P35" s="604"/>
      <c r="Q35" s="604"/>
      <c r="R35" s="604"/>
      <c r="S35" s="604"/>
      <c r="T35" s="604"/>
      <c r="U35" s="604"/>
      <c r="V35" s="604"/>
      <c r="W35" s="604"/>
      <c r="X35" s="232"/>
      <c r="Y35" s="229"/>
      <c r="Z35" s="222"/>
      <c r="AA35" s="222"/>
      <c r="AB35" s="222"/>
      <c r="AC35" s="222"/>
      <c r="AD35" s="222"/>
      <c r="AG35" s="232"/>
      <c r="AH35" s="232"/>
      <c r="AI35" s="232"/>
      <c r="AJ35" s="232"/>
      <c r="AK35" s="232"/>
      <c r="AL35" s="232"/>
    </row>
    <row r="36" spans="1:38" ht="20.25" customHeight="1">
      <c r="G36" s="8"/>
      <c r="H36" s="1605" t="s">
        <v>64</v>
      </c>
      <c r="I36" s="1606"/>
      <c r="J36" s="1744" t="s">
        <v>555</v>
      </c>
      <c r="K36" s="1612"/>
      <c r="L36" s="1744" t="s">
        <v>479</v>
      </c>
      <c r="M36" s="1598"/>
      <c r="N36" s="604"/>
      <c r="O36" s="604"/>
      <c r="P36" s="604"/>
      <c r="Q36" s="1656" t="s">
        <v>398</v>
      </c>
      <c r="R36" s="1745"/>
      <c r="S36" s="1745"/>
      <c r="T36" s="1746"/>
      <c r="U36" s="604"/>
      <c r="V36" s="604"/>
      <c r="W36" s="604"/>
      <c r="X36" s="232"/>
      <c r="Y36" s="229"/>
      <c r="Z36" s="222"/>
      <c r="AA36" s="222"/>
      <c r="AB36" s="222"/>
      <c r="AC36" s="222"/>
      <c r="AD36" s="222"/>
      <c r="AG36" s="232"/>
      <c r="AH36" s="232"/>
      <c r="AI36" s="232"/>
      <c r="AJ36" s="232"/>
      <c r="AK36" s="232"/>
      <c r="AL36" s="232"/>
    </row>
    <row r="37" spans="1:38" ht="23.4" customHeight="1">
      <c r="G37" s="8"/>
      <c r="H37" s="824"/>
      <c r="I37" s="825"/>
      <c r="J37" s="1616"/>
      <c r="K37" s="1614"/>
      <c r="L37" s="1616"/>
      <c r="M37" s="1564"/>
      <c r="N37" s="604"/>
      <c r="O37" s="604"/>
      <c r="P37" s="604"/>
      <c r="Q37" s="1747" t="s">
        <v>48</v>
      </c>
      <c r="R37" s="1748"/>
      <c r="S37" s="1574" t="s">
        <v>49</v>
      </c>
      <c r="T37" s="1625"/>
      <c r="U37" s="604"/>
      <c r="V37" s="604"/>
      <c r="W37" s="604"/>
      <c r="AD37" s="222"/>
      <c r="AG37" s="232"/>
      <c r="AH37" s="232"/>
      <c r="AI37" s="232"/>
      <c r="AJ37" s="232"/>
      <c r="AK37" s="232"/>
      <c r="AL37" s="232"/>
    </row>
    <row r="38" spans="1:38" ht="20.25" customHeight="1">
      <c r="A38" t="s">
        <v>76</v>
      </c>
      <c r="B38" t="s">
        <v>123</v>
      </c>
      <c r="C38" t="s">
        <v>120</v>
      </c>
      <c r="D38" t="s">
        <v>1</v>
      </c>
      <c r="E38" t="s">
        <v>121</v>
      </c>
      <c r="G38" s="8"/>
      <c r="H38" s="1621"/>
      <c r="I38" s="1622"/>
      <c r="J38" s="701"/>
      <c r="K38" s="700" t="s">
        <v>26</v>
      </c>
      <c r="L38" s="701"/>
      <c r="M38" s="702" t="s">
        <v>26</v>
      </c>
      <c r="N38" s="604"/>
      <c r="O38" s="604"/>
      <c r="P38" s="604"/>
      <c r="Q38" s="826"/>
      <c r="R38" s="700" t="s">
        <v>26</v>
      </c>
      <c r="S38" s="827"/>
      <c r="T38" s="702" t="s">
        <v>26</v>
      </c>
      <c r="U38" s="604"/>
      <c r="V38" s="604"/>
      <c r="W38" s="604"/>
      <c r="AD38" s="222"/>
      <c r="AG38" s="232"/>
      <c r="AH38" s="232"/>
      <c r="AI38" s="232"/>
      <c r="AJ38" s="232"/>
      <c r="AK38" s="232"/>
      <c r="AL38" s="232"/>
    </row>
    <row r="39" spans="1:38" ht="21.6" customHeight="1" thickBot="1">
      <c r="A39" t="s">
        <v>173</v>
      </c>
      <c r="B39" t="s">
        <v>174</v>
      </c>
      <c r="C39">
        <v>0</v>
      </c>
      <c r="D39">
        <v>1</v>
      </c>
      <c r="E39" t="str">
        <f>B39&amp;C39&amp;D39&amp;IF($A$2="Non-municipal","N",IF($A$2="Municiple","Y","error"))</f>
        <v>Me01N</v>
      </c>
      <c r="G39" s="8"/>
      <c r="H39" s="1737" t="s">
        <v>34</v>
      </c>
      <c r="I39" s="1581"/>
      <c r="J39" s="704">
        <v>215.91</v>
      </c>
      <c r="K39" s="705">
        <f>ROUND(J39 * (1 + VAT), 2)</f>
        <v>248.3</v>
      </c>
      <c r="L39" s="706">
        <v>21.07</v>
      </c>
      <c r="M39" s="707">
        <f>ROUND(L39 * (1 + VAT), 2)</f>
        <v>24.23</v>
      </c>
      <c r="N39" s="604"/>
      <c r="O39" s="604"/>
      <c r="P39" s="604"/>
      <c r="Q39" s="720">
        <v>34.49</v>
      </c>
      <c r="R39" s="828">
        <f>ROUND(Q39 * (1 + VAT), 2)</f>
        <v>39.659999999999997</v>
      </c>
      <c r="S39" s="829">
        <v>0</v>
      </c>
      <c r="T39" s="830">
        <f>ROUND(S39 * (1 + VAT), 2)</f>
        <v>0</v>
      </c>
      <c r="U39" s="604"/>
      <c r="V39" s="604"/>
      <c r="W39" s="604"/>
      <c r="AD39" s="222"/>
      <c r="AG39" s="232"/>
      <c r="AH39" s="232"/>
      <c r="AI39" s="232"/>
      <c r="AJ39" s="232"/>
      <c r="AK39" s="232"/>
      <c r="AL39" s="232"/>
    </row>
    <row r="40" spans="1:38" ht="21.6" customHeight="1" thickBot="1">
      <c r="A40" t="s">
        <v>173</v>
      </c>
      <c r="B40" t="s">
        <v>174</v>
      </c>
      <c r="C40">
        <v>0</v>
      </c>
      <c r="D40">
        <v>1</v>
      </c>
      <c r="E40" t="str">
        <f>B40&amp;C40&amp;D40&amp;IF($A$2="Non-municipal","N",IF($A$2="Municiple","Y","error"))</f>
        <v>Me01N</v>
      </c>
      <c r="G40" s="8"/>
      <c r="H40" s="1728" t="s">
        <v>33</v>
      </c>
      <c r="I40" s="1729"/>
      <c r="J40" s="709">
        <v>1216.44</v>
      </c>
      <c r="K40" s="710">
        <f>ROUND(J40 * (1 + VAT), 2)</f>
        <v>1398.91</v>
      </c>
      <c r="L40" s="711">
        <v>21.07</v>
      </c>
      <c r="M40" s="712">
        <f>ROUND(L40 * (1 + VAT), 2)</f>
        <v>24.23</v>
      </c>
      <c r="N40" s="604"/>
      <c r="O40" s="604"/>
      <c r="P40" s="604"/>
      <c r="Q40" s="604"/>
      <c r="R40" s="604"/>
      <c r="S40" s="604"/>
      <c r="T40" s="604"/>
      <c r="U40" s="604"/>
      <c r="V40" s="604"/>
      <c r="W40" s="604"/>
      <c r="AD40" s="222"/>
      <c r="AG40" s="232"/>
      <c r="AH40" s="232"/>
      <c r="AI40" s="232"/>
      <c r="AJ40" s="232"/>
      <c r="AK40" s="232"/>
      <c r="AL40" s="232"/>
    </row>
    <row r="41" spans="1:38" ht="20.25" customHeight="1" thickBot="1">
      <c r="G41" s="8"/>
      <c r="H41" s="604"/>
      <c r="I41" s="604"/>
      <c r="J41" s="604"/>
      <c r="K41" s="604"/>
      <c r="L41" s="604"/>
      <c r="M41" s="604"/>
      <c r="N41" s="604"/>
      <c r="O41" s="604"/>
      <c r="P41" s="604"/>
      <c r="Q41" s="604"/>
      <c r="R41" s="604"/>
      <c r="S41" s="604"/>
      <c r="T41" s="604"/>
      <c r="U41" s="604"/>
      <c r="V41" s="604"/>
      <c r="W41" s="604"/>
      <c r="AD41" s="222"/>
      <c r="AG41" s="232"/>
      <c r="AH41" s="232"/>
      <c r="AI41" s="232"/>
      <c r="AJ41" s="232"/>
      <c r="AK41" s="232"/>
      <c r="AL41" s="232"/>
    </row>
    <row r="42" spans="1:38" ht="72.75" customHeight="1">
      <c r="H42" s="1561" t="s">
        <v>396</v>
      </c>
      <c r="I42" s="1615"/>
      <c r="J42" s="1593" t="s">
        <v>480</v>
      </c>
      <c r="K42" s="1743"/>
      <c r="L42" s="604"/>
      <c r="M42" s="604"/>
      <c r="N42" s="604"/>
      <c r="O42" s="604"/>
      <c r="P42" s="604"/>
      <c r="Q42" s="604"/>
      <c r="R42" s="604"/>
      <c r="S42" s="604"/>
      <c r="T42" s="604"/>
      <c r="U42" s="604"/>
      <c r="V42" s="604"/>
      <c r="W42" s="604"/>
      <c r="AB42" s="222"/>
      <c r="AE42" s="232"/>
      <c r="AF42" s="232"/>
      <c r="AG42" s="232"/>
      <c r="AH42" s="232"/>
      <c r="AI42" s="232"/>
      <c r="AJ42" s="232"/>
    </row>
    <row r="43" spans="1:38" ht="17.399999999999999" customHeight="1">
      <c r="H43" s="1563"/>
      <c r="I43" s="1614"/>
      <c r="J43" s="1616"/>
      <c r="K43" s="1564"/>
      <c r="L43" s="714"/>
      <c r="M43" s="715"/>
      <c r="N43" s="604"/>
      <c r="O43" s="604"/>
      <c r="P43" s="604"/>
      <c r="Q43" s="604"/>
      <c r="R43" s="604"/>
      <c r="S43" s="604"/>
      <c r="T43" s="604"/>
      <c r="U43" s="604"/>
      <c r="V43" s="604"/>
      <c r="W43" s="604"/>
      <c r="AB43" s="222"/>
      <c r="AE43" s="232"/>
      <c r="AF43" s="232"/>
      <c r="AG43" s="232"/>
      <c r="AH43" s="232"/>
      <c r="AI43" s="232"/>
      <c r="AJ43" s="232"/>
    </row>
    <row r="44" spans="1:38" ht="18.600000000000001" customHeight="1">
      <c r="H44" s="1563"/>
      <c r="I44" s="1614"/>
      <c r="J44" s="1574"/>
      <c r="K44" s="1625"/>
      <c r="L44" s="604"/>
      <c r="M44" s="604"/>
      <c r="N44" s="604"/>
      <c r="O44" s="604"/>
      <c r="P44" s="604"/>
      <c r="Q44" s="604"/>
      <c r="R44" s="604"/>
      <c r="S44" s="604"/>
      <c r="T44" s="604"/>
      <c r="U44" s="604"/>
      <c r="V44" s="604"/>
      <c r="W44" s="604"/>
      <c r="X44" s="95"/>
      <c r="Y44" s="95"/>
      <c r="Z44" s="95"/>
      <c r="AA44" s="95"/>
      <c r="AB44" s="222"/>
      <c r="AE44" s="232"/>
      <c r="AF44" s="232"/>
      <c r="AG44" s="232"/>
      <c r="AH44" s="232"/>
      <c r="AI44" s="232"/>
      <c r="AJ44" s="232"/>
    </row>
    <row r="45" spans="1:38" ht="16.5" customHeight="1">
      <c r="A45" t="s">
        <v>76</v>
      </c>
      <c r="B45" t="s">
        <v>123</v>
      </c>
      <c r="C45" t="s">
        <v>120</v>
      </c>
      <c r="D45" t="s">
        <v>1</v>
      </c>
      <c r="E45" t="s">
        <v>121</v>
      </c>
      <c r="H45" s="788"/>
      <c r="I45" s="700" t="s">
        <v>26</v>
      </c>
      <c r="J45" s="789"/>
      <c r="K45" s="702" t="s">
        <v>26</v>
      </c>
      <c r="L45" s="604"/>
      <c r="M45" s="604"/>
      <c r="N45" s="604"/>
      <c r="O45" s="604"/>
      <c r="P45" s="604"/>
      <c r="Q45" s="604"/>
      <c r="R45" s="604"/>
      <c r="S45" s="604"/>
      <c r="T45" s="604"/>
      <c r="U45" s="604"/>
      <c r="V45" s="604"/>
      <c r="W45" s="604"/>
    </row>
    <row r="46" spans="1:38" ht="21.6" customHeight="1" thickBot="1">
      <c r="A46" t="s">
        <v>173</v>
      </c>
      <c r="B46" t="s">
        <v>174</v>
      </c>
      <c r="C46">
        <v>0</v>
      </c>
      <c r="D46">
        <v>1</v>
      </c>
      <c r="E46" t="str">
        <f>B46&amp;C46&amp;D46&amp;IF($A$2="Non-municipal","N",IF($A$2="Municiple","Y","error"))</f>
        <v>Me01N</v>
      </c>
      <c r="H46" s="720">
        <v>5.37</v>
      </c>
      <c r="I46" s="831">
        <f>ROUND(H46 * (1 + VAT), 2)</f>
        <v>6.18</v>
      </c>
      <c r="J46" s="722">
        <v>5.0999999999999996</v>
      </c>
      <c r="K46" s="832">
        <f>ROUND(J46 * (1 + VAT), 2)</f>
        <v>5.87</v>
      </c>
      <c r="L46" s="604"/>
      <c r="M46" s="604"/>
      <c r="N46" s="604"/>
      <c r="O46" s="604"/>
      <c r="P46" s="604"/>
      <c r="Q46" s="604"/>
      <c r="R46" s="604"/>
      <c r="S46" s="604"/>
      <c r="T46" s="604"/>
      <c r="U46" s="604"/>
      <c r="V46" s="604"/>
      <c r="W46" s="604"/>
    </row>
    <row r="47" spans="1:38" ht="14.25" customHeight="1">
      <c r="G47" s="8"/>
      <c r="H47" s="604"/>
      <c r="I47" s="604"/>
      <c r="J47" s="604"/>
      <c r="K47" s="604"/>
      <c r="L47" s="604"/>
      <c r="M47" s="604"/>
      <c r="N47" s="604"/>
      <c r="O47" s="833"/>
      <c r="P47" s="604"/>
      <c r="Q47" s="604"/>
      <c r="R47" s="604"/>
      <c r="S47" s="604"/>
      <c r="T47" s="604"/>
      <c r="U47" s="604"/>
      <c r="V47" s="604"/>
      <c r="W47" s="604"/>
    </row>
    <row r="48" spans="1:38" ht="20.25" customHeight="1">
      <c r="G48" s="8"/>
      <c r="H48" s="253"/>
      <c r="I48" s="253"/>
      <c r="J48" s="253"/>
      <c r="K48" s="253"/>
      <c r="L48" s="253"/>
      <c r="M48" s="253"/>
      <c r="N48" s="253"/>
      <c r="O48" s="253"/>
      <c r="P48" s="253"/>
      <c r="Q48" s="253"/>
      <c r="R48" s="253"/>
      <c r="S48" s="253"/>
      <c r="T48" s="253"/>
      <c r="U48" s="253"/>
      <c r="V48" s="253"/>
      <c r="W48" s="253"/>
    </row>
    <row r="49" spans="7:38" ht="20.25" customHeight="1">
      <c r="G49" s="8"/>
      <c r="O49" s="65"/>
      <c r="AD49" s="222"/>
      <c r="AG49" s="232"/>
      <c r="AH49" s="232"/>
      <c r="AI49" s="232"/>
      <c r="AJ49" s="232"/>
      <c r="AK49" s="232"/>
      <c r="AL49" s="232"/>
    </row>
    <row r="50" spans="7:38" ht="20.25" customHeight="1">
      <c r="G50" s="8"/>
      <c r="AD50" s="222"/>
      <c r="AG50" s="232"/>
      <c r="AH50" s="232"/>
      <c r="AI50" s="232"/>
      <c r="AJ50" s="232"/>
      <c r="AK50" s="232"/>
      <c r="AL50" s="232"/>
    </row>
    <row r="51" spans="7:38" ht="20.25" customHeight="1">
      <c r="G51" s="8"/>
      <c r="AD51" s="222"/>
      <c r="AG51" s="232"/>
      <c r="AH51" s="232"/>
      <c r="AI51" s="232"/>
      <c r="AJ51" s="232"/>
      <c r="AK51" s="232"/>
      <c r="AL51" s="232"/>
    </row>
    <row r="52" spans="7:38" ht="29.1" customHeight="1">
      <c r="G52" s="8"/>
      <c r="AD52" s="222"/>
      <c r="AG52" s="232"/>
      <c r="AH52" s="232"/>
      <c r="AI52" s="232"/>
      <c r="AJ52" s="232"/>
      <c r="AK52" s="232"/>
      <c r="AL52" s="232"/>
    </row>
    <row r="53" spans="7:38" ht="29.1" customHeight="1">
      <c r="G53" s="8"/>
      <c r="AD53" s="222"/>
      <c r="AG53" s="232"/>
      <c r="AH53" s="232"/>
      <c r="AI53" s="232"/>
      <c r="AJ53" s="232"/>
      <c r="AK53" s="232"/>
      <c r="AL53" s="232"/>
    </row>
    <row r="54" spans="7:38" ht="20.25" customHeight="1">
      <c r="G54" s="8"/>
      <c r="AD54" s="222"/>
      <c r="AG54" s="232"/>
      <c r="AH54" s="232"/>
      <c r="AI54" s="232"/>
      <c r="AJ54" s="232"/>
      <c r="AK54" s="232"/>
      <c r="AL54" s="232"/>
    </row>
    <row r="55" spans="7:38" ht="20.25" customHeight="1">
      <c r="G55" s="8"/>
      <c r="AD55" s="222"/>
      <c r="AG55" s="232"/>
      <c r="AH55" s="232"/>
      <c r="AI55" s="232"/>
      <c r="AJ55" s="232"/>
      <c r="AK55" s="232"/>
      <c r="AL55" s="232"/>
    </row>
    <row r="56" spans="7:38" ht="20.25" customHeight="1">
      <c r="G56" s="8"/>
    </row>
    <row r="57" spans="7:38" ht="20.25" customHeight="1">
      <c r="G57" s="8"/>
    </row>
    <row r="58" spans="7:38" ht="20.25" customHeight="1">
      <c r="G58" s="8"/>
    </row>
    <row r="59" spans="7:38" ht="16.5" customHeight="1">
      <c r="G59" s="8"/>
    </row>
    <row r="60" spans="7:38" ht="21.9" customHeight="1">
      <c r="G60" s="8"/>
    </row>
    <row r="61" spans="7:38" ht="15" customHeight="1"/>
    <row r="62" spans="7:38" ht="18.45" customHeight="1"/>
    <row r="64" spans="7:38" ht="20.25" customHeight="1"/>
    <row r="65" ht="20.25" customHeight="1"/>
    <row r="66" ht="20.25" customHeight="1"/>
    <row r="67" ht="20.25" customHeight="1"/>
  </sheetData>
  <mergeCells count="45">
    <mergeCell ref="G2:AA2"/>
    <mergeCell ref="H42:I44"/>
    <mergeCell ref="H28:I29"/>
    <mergeCell ref="Q28:R29"/>
    <mergeCell ref="H32:I32"/>
    <mergeCell ref="Q32:R32"/>
    <mergeCell ref="H39:I39"/>
    <mergeCell ref="J42:K43"/>
    <mergeCell ref="J44:K44"/>
    <mergeCell ref="H33:I33"/>
    <mergeCell ref="Q33:R33"/>
    <mergeCell ref="H36:I36"/>
    <mergeCell ref="J36:K37"/>
    <mergeCell ref="L36:M37"/>
    <mergeCell ref="Q36:T36"/>
    <mergeCell ref="Q37:R37"/>
    <mergeCell ref="S37:T37"/>
    <mergeCell ref="H38:I38"/>
    <mergeCell ref="H40:I40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S28:T28"/>
    <mergeCell ref="H12:H15"/>
    <mergeCell ref="H8:H11"/>
    <mergeCell ref="H31:I31"/>
    <mergeCell ref="Z4:AA6"/>
    <mergeCell ref="V4:W6"/>
    <mergeCell ref="X4:Y6"/>
    <mergeCell ref="Q31:R31"/>
    <mergeCell ref="H16:H19"/>
    <mergeCell ref="H20:H23"/>
    <mergeCell ref="H26:O26"/>
    <mergeCell ref="J27:K28"/>
    <mergeCell ref="L27:M28"/>
    <mergeCell ref="N27:O28"/>
    <mergeCell ref="H30:I30"/>
    <mergeCell ref="Q30:R30"/>
  </mergeCells>
  <conditionalFormatting sqref="AC8:AC9 AC13:AC23 Y24:Y25 Y35:Y36">
    <cfRule type="cellIs" dxfId="45" priority="1" stopIfTrue="1" operator="equal">
      <formula>"check"</formula>
    </cfRule>
  </conditionalFormatting>
  <conditionalFormatting sqref="AE8 AE12 AE16 AE20">
    <cfRule type="cellIs" dxfId="44" priority="2" stopIfTrue="1" operator="notEqual">
      <formula>0</formula>
    </cfRule>
  </conditionalFormatting>
  <hyperlinks>
    <hyperlink ref="G1" location="Menu!A1" display="Back to menu" xr:uid="{00000000-0004-0000-07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6" orientation="landscape" r:id="rId1"/>
  <headerFooter alignWithMargins="0"/>
  <ignoredErrors>
    <ignoredError sqref="W24:W27 W37:W38 W41:W45 W40 W47:W48 W46 W39 K47:O48 L42:O42 L43:O43 H45:O45 U39:V39 U33:V33 U32:V32 U31:V31 U30:V30 P46:V46 P47:V48 P40:V40 P39 P41:V45 P33 P32:R32 P31:R31 P30:R30 P35 P24:V27 H24:O26 H8:I8 H9:I9 H10:I10 H11:I11 H12:I12 H13:I13 H14:I14 H15:I15 H16:I16 H17:I17 H18:I18 H19:I19 H20:I20 H21:I21 H22:I22 H23:I23 H35:O35 H30:I30 H31:I31 H32:I32 I33 H41:O41 H39:I39 N39:O39 H40:I40 N40:O40 H49:O59 L46:O46 H60:O63 P60:V63 H47:J48 J29:O29 H27:I27 P29 P28 T28:V28 L44:O44 P37:V38 P36 R36:V36 H38:O38 H36:I37 N36:O37 S29:V29 P34 R34:V34 R33 V35 I34:O34 W49:W59 P49:V5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ubU051">
    <tabColor theme="2" tint="-0.249977111117893"/>
    <pageSetUpPr fitToPage="1"/>
  </sheetPr>
  <dimension ref="A1:BF70"/>
  <sheetViews>
    <sheetView showGridLines="0" topLeftCell="F1" zoomScale="52" zoomScaleNormal="52" workbookViewId="0">
      <pane ySplit="2" topLeftCell="A3" activePane="bottomLeft" state="frozen"/>
      <selection activeCell="N29" sqref="N29"/>
      <selection pane="bottomLeft" activeCell="J8" sqref="J8"/>
    </sheetView>
  </sheetViews>
  <sheetFormatPr defaultRowHeight="13.2"/>
  <cols>
    <col min="1" max="1" width="59" hidden="1" customWidth="1"/>
    <col min="2" max="2" width="19.6640625" hidden="1" customWidth="1"/>
    <col min="3" max="3" width="15" hidden="1" customWidth="1"/>
    <col min="4" max="4" width="8.109375" hidden="1" customWidth="1"/>
    <col min="5" max="5" width="26.88671875" hidden="1" customWidth="1"/>
    <col min="6" max="6" width="5.88671875" customWidth="1"/>
    <col min="7" max="7" width="4.88671875" customWidth="1"/>
    <col min="8" max="8" width="33" customWidth="1"/>
    <col min="9" max="9" width="26.5546875" customWidth="1"/>
    <col min="10" max="10" width="20.6640625" customWidth="1"/>
    <col min="11" max="11" width="20.88671875" customWidth="1"/>
    <col min="12" max="12" width="17.88671875" customWidth="1"/>
    <col min="13" max="13" width="22.33203125" customWidth="1"/>
    <col min="14" max="14" width="17.88671875" customWidth="1"/>
    <col min="15" max="15" width="25.33203125" customWidth="1"/>
    <col min="16" max="21" width="17.88671875" customWidth="1"/>
    <col min="22" max="22" width="15.33203125" customWidth="1"/>
    <col min="23" max="23" width="18.109375" customWidth="1"/>
    <col min="24" max="24" width="15.6640625" customWidth="1"/>
    <col min="25" max="25" width="16.33203125" bestFit="1" customWidth="1"/>
    <col min="26" max="26" width="13.77734375" bestFit="1" customWidth="1"/>
    <col min="27" max="27" width="16.33203125" bestFit="1" customWidth="1"/>
    <col min="32" max="32" width="9.44140625" bestFit="1" customWidth="1"/>
  </cols>
  <sheetData>
    <row r="1" spans="1:58" ht="36" customHeight="1">
      <c r="G1" s="359" t="s">
        <v>224</v>
      </c>
      <c r="I1" s="1"/>
      <c r="W1" s="60" t="e">
        <v>#REF!</v>
      </c>
      <c r="BF1" s="23"/>
    </row>
    <row r="2" spans="1:58" ht="54" customHeight="1">
      <c r="A2" t="s">
        <v>124</v>
      </c>
      <c r="G2" s="1640" t="s">
        <v>618</v>
      </c>
      <c r="H2" s="1641"/>
      <c r="I2" s="1641"/>
      <c r="J2" s="1641"/>
      <c r="K2" s="1641"/>
      <c r="L2" s="1641"/>
      <c r="M2" s="1641"/>
      <c r="N2" s="1641"/>
      <c r="O2" s="1641"/>
      <c r="P2" s="1641"/>
      <c r="Q2" s="1641"/>
      <c r="R2" s="1641"/>
      <c r="S2" s="1641"/>
      <c r="T2" s="1641"/>
      <c r="U2" s="1641"/>
      <c r="V2" s="1641"/>
      <c r="W2" s="1641"/>
      <c r="X2" s="1641"/>
      <c r="Y2" s="1641"/>
      <c r="Z2" s="1641"/>
      <c r="AA2" s="1641"/>
      <c r="AF2" s="2"/>
      <c r="AG2" s="3"/>
    </row>
    <row r="3" spans="1:58" ht="17.100000000000001" customHeight="1" thickBot="1"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898"/>
      <c r="W3" s="898"/>
      <c r="AF3" s="2"/>
      <c r="AG3" s="3"/>
    </row>
    <row r="4" spans="1:58" ht="29.85" customHeight="1" thickBot="1">
      <c r="G4" s="4"/>
      <c r="H4" s="837"/>
      <c r="I4" s="809"/>
      <c r="J4" s="1568" t="s">
        <v>406</v>
      </c>
      <c r="K4" s="1569"/>
      <c r="L4" s="1569"/>
      <c r="M4" s="1569"/>
      <c r="N4" s="1569"/>
      <c r="O4" s="1569"/>
      <c r="P4" s="1569"/>
      <c r="Q4" s="1569"/>
      <c r="R4" s="1569"/>
      <c r="S4" s="1569"/>
      <c r="T4" s="1569"/>
      <c r="U4" s="1570"/>
      <c r="V4" s="1561" t="s">
        <v>562</v>
      </c>
      <c r="W4" s="1562"/>
      <c r="X4" s="1561" t="s">
        <v>558</v>
      </c>
      <c r="Y4" s="1562"/>
      <c r="Z4" s="1561" t="s">
        <v>395</v>
      </c>
      <c r="AA4" s="1562"/>
      <c r="AB4" s="748"/>
    </row>
    <row r="5" spans="1:58" ht="20.25" customHeight="1">
      <c r="G5" s="5"/>
      <c r="H5" s="1571" t="s">
        <v>27</v>
      </c>
      <c r="I5" s="607"/>
      <c r="J5" s="1574" t="s">
        <v>484</v>
      </c>
      <c r="K5" s="1575"/>
      <c r="L5" s="1575"/>
      <c r="M5" s="1575"/>
      <c r="N5" s="1575"/>
      <c r="O5" s="1576"/>
      <c r="P5" s="1574" t="s">
        <v>485</v>
      </c>
      <c r="Q5" s="1575"/>
      <c r="R5" s="1575"/>
      <c r="S5" s="1575"/>
      <c r="T5" s="1575"/>
      <c r="U5" s="1579"/>
      <c r="V5" s="1563"/>
      <c r="W5" s="1564"/>
      <c r="X5" s="1563"/>
      <c r="Y5" s="1564"/>
      <c r="Z5" s="1563"/>
      <c r="AA5" s="1564"/>
      <c r="AB5" s="604"/>
      <c r="AC5" s="3"/>
    </row>
    <row r="6" spans="1:58" ht="20.25" customHeight="1">
      <c r="G6" s="5"/>
      <c r="H6" s="1572"/>
      <c r="I6" s="608" t="s">
        <v>1</v>
      </c>
      <c r="J6" s="1575" t="s">
        <v>2</v>
      </c>
      <c r="K6" s="1577"/>
      <c r="L6" s="1575" t="s">
        <v>3</v>
      </c>
      <c r="M6" s="1577"/>
      <c r="N6" s="1575" t="s">
        <v>4</v>
      </c>
      <c r="O6" s="1576"/>
      <c r="P6" s="1578" t="s">
        <v>2</v>
      </c>
      <c r="Q6" s="1577"/>
      <c r="R6" s="1575" t="s">
        <v>3</v>
      </c>
      <c r="S6" s="1577"/>
      <c r="T6" s="1575" t="s">
        <v>4</v>
      </c>
      <c r="U6" s="1579"/>
      <c r="V6" s="1563"/>
      <c r="W6" s="1564"/>
      <c r="X6" s="1563"/>
      <c r="Y6" s="1564"/>
      <c r="Z6" s="1563"/>
      <c r="AA6" s="1564"/>
      <c r="AB6" s="604"/>
      <c r="AC6" s="3"/>
      <c r="AD6" s="3"/>
      <c r="AK6" s="6"/>
    </row>
    <row r="7" spans="1:58" ht="20.2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573"/>
      <c r="I7" s="609"/>
      <c r="J7" s="610" t="s">
        <v>35</v>
      </c>
      <c r="K7" s="611" t="s">
        <v>26</v>
      </c>
      <c r="L7" s="612"/>
      <c r="M7" s="611" t="s">
        <v>26</v>
      </c>
      <c r="N7" s="612"/>
      <c r="O7" s="664" t="s">
        <v>26</v>
      </c>
      <c r="P7" s="612"/>
      <c r="Q7" s="611" t="s">
        <v>26</v>
      </c>
      <c r="R7" s="612"/>
      <c r="S7" s="611" t="s">
        <v>26</v>
      </c>
      <c r="T7" s="612"/>
      <c r="U7" s="613" t="s">
        <v>26</v>
      </c>
      <c r="V7" s="945"/>
      <c r="W7" s="613" t="s">
        <v>26</v>
      </c>
      <c r="X7" s="945"/>
      <c r="Y7" s="613" t="s">
        <v>26</v>
      </c>
      <c r="Z7" s="614"/>
      <c r="AA7" s="613" t="s">
        <v>26</v>
      </c>
      <c r="AB7" s="604"/>
      <c r="AC7" s="3"/>
      <c r="AD7" s="3"/>
      <c r="AK7" s="6"/>
    </row>
    <row r="8" spans="1:58" ht="21.6" customHeight="1">
      <c r="A8" t="s">
        <v>196</v>
      </c>
      <c r="B8" t="s">
        <v>197</v>
      </c>
      <c r="C8">
        <v>0</v>
      </c>
      <c r="D8">
        <v>1</v>
      </c>
      <c r="E8" t="str">
        <f>B8&amp;C8&amp;D8&amp;IF($A$2="Non-municipal","N",IF($A$2="Municiple","Y","error"))</f>
        <v>GU01N</v>
      </c>
      <c r="G8" s="5"/>
      <c r="H8" s="1565" t="s">
        <v>29</v>
      </c>
      <c r="I8" s="615" t="s">
        <v>5</v>
      </c>
      <c r="J8" s="616">
        <v>739.28</v>
      </c>
      <c r="K8" s="617">
        <f t="shared" ref="K8:K24" si="0">ROUND(J8 * (1 + VAT), 2)</f>
        <v>850.17</v>
      </c>
      <c r="L8" s="616">
        <v>184.82</v>
      </c>
      <c r="M8" s="617">
        <f t="shared" ref="M8:M23" si="1">ROUND(L8 * (1 + VAT), 2)</f>
        <v>212.54</v>
      </c>
      <c r="N8" s="616">
        <v>123.2</v>
      </c>
      <c r="O8" s="810">
        <f t="shared" ref="O8:O23" si="2">ROUND(N8 * (1 + VAT), 2)</f>
        <v>141.68</v>
      </c>
      <c r="P8" s="616">
        <v>306.82</v>
      </c>
      <c r="Q8" s="617">
        <f t="shared" ref="Q8:Q23" si="3">ROUND(P8 * (1 + VAT), 2)</f>
        <v>352.84</v>
      </c>
      <c r="R8" s="616">
        <v>172.5</v>
      </c>
      <c r="S8" s="617">
        <f t="shared" ref="S8:S23" si="4">ROUND(R8 * (1 + VAT), 2)</f>
        <v>198.38</v>
      </c>
      <c r="T8" s="616">
        <v>123.2</v>
      </c>
      <c r="U8" s="618">
        <f t="shared" ref="U8:U23" si="5">ROUND(T8 * (1 + VAT), 2)</f>
        <v>141.68</v>
      </c>
      <c r="V8" s="616">
        <v>24.78</v>
      </c>
      <c r="W8" s="618">
        <f t="shared" ref="W8:W23" si="6">ROUND(V8 * (1 + VAT), 2)</f>
        <v>28.5</v>
      </c>
      <c r="X8" s="622">
        <v>5.29</v>
      </c>
      <c r="Y8" s="623">
        <f t="shared" ref="Y8:Y23" si="7">ROUND(X8 * (1 + VAT), 2)</f>
        <v>6.08</v>
      </c>
      <c r="Z8" s="622">
        <v>11.56</v>
      </c>
      <c r="AA8" s="623">
        <f t="shared" ref="AA8:AA23" si="8">ROUND(Z8 * (1 + VAT), 2)</f>
        <v>13.29</v>
      </c>
      <c r="AB8" s="838"/>
      <c r="AC8" s="11"/>
      <c r="AD8" s="12"/>
      <c r="AE8" s="13"/>
      <c r="AF8" s="14"/>
      <c r="AG8" s="14"/>
      <c r="AH8" s="14"/>
      <c r="AK8" s="15"/>
      <c r="AL8" s="15"/>
      <c r="AM8" s="15"/>
      <c r="AN8" s="15"/>
      <c r="AO8" s="15"/>
      <c r="AP8" s="15"/>
    </row>
    <row r="9" spans="1:58" ht="21.6" customHeight="1">
      <c r="A9" t="s">
        <v>196</v>
      </c>
      <c r="B9" t="s">
        <v>197</v>
      </c>
      <c r="C9">
        <v>0</v>
      </c>
      <c r="D9">
        <v>2</v>
      </c>
      <c r="E9" t="str">
        <f t="shared" ref="E9:E30" si="9">B9&amp;C9&amp;D9&amp;IF($A$2="Non-municipal","N",IF($A$2="Municiple","Y","error"))</f>
        <v>GU02N</v>
      </c>
      <c r="G9" s="5"/>
      <c r="H9" s="1566"/>
      <c r="I9" s="615" t="s">
        <v>6</v>
      </c>
      <c r="J9" s="624">
        <v>720.19</v>
      </c>
      <c r="K9" s="625">
        <f t="shared" si="0"/>
        <v>828.22</v>
      </c>
      <c r="L9" s="624">
        <v>180.05</v>
      </c>
      <c r="M9" s="625">
        <f t="shared" si="1"/>
        <v>207.06</v>
      </c>
      <c r="N9" s="624">
        <v>120.03</v>
      </c>
      <c r="O9" s="811">
        <f t="shared" si="2"/>
        <v>138.03</v>
      </c>
      <c r="P9" s="624">
        <v>298.89</v>
      </c>
      <c r="Q9" s="625">
        <f t="shared" si="3"/>
        <v>343.72</v>
      </c>
      <c r="R9" s="624">
        <v>168.05</v>
      </c>
      <c r="S9" s="625">
        <f t="shared" si="4"/>
        <v>193.26</v>
      </c>
      <c r="T9" s="624">
        <v>120.03</v>
      </c>
      <c r="U9" s="626">
        <f t="shared" si="5"/>
        <v>138.03</v>
      </c>
      <c r="V9" s="624">
        <v>24.14</v>
      </c>
      <c r="W9" s="626">
        <f t="shared" si="6"/>
        <v>27.76</v>
      </c>
      <c r="X9" s="630">
        <v>12.27</v>
      </c>
      <c r="Y9" s="631">
        <f t="shared" si="7"/>
        <v>14.11</v>
      </c>
      <c r="Z9" s="630">
        <v>11.15</v>
      </c>
      <c r="AA9" s="631">
        <f t="shared" si="8"/>
        <v>12.82</v>
      </c>
      <c r="AB9" s="839"/>
      <c r="AC9" s="11"/>
      <c r="AD9" s="10"/>
      <c r="AE9" s="10"/>
      <c r="AF9" s="10"/>
      <c r="AG9" s="10"/>
      <c r="AH9" s="10"/>
      <c r="AK9" s="15"/>
      <c r="AL9" s="15"/>
      <c r="AM9" s="15"/>
      <c r="AN9" s="15"/>
      <c r="AO9" s="15"/>
      <c r="AP9" s="15"/>
    </row>
    <row r="10" spans="1:58" ht="21.6" customHeight="1">
      <c r="A10" t="s">
        <v>196</v>
      </c>
      <c r="B10" t="s">
        <v>197</v>
      </c>
      <c r="C10">
        <v>0</v>
      </c>
      <c r="D10">
        <v>3</v>
      </c>
      <c r="E10" t="str">
        <f t="shared" si="9"/>
        <v>GU03N</v>
      </c>
      <c r="G10" s="5"/>
      <c r="H10" s="1566"/>
      <c r="I10" s="615" t="s">
        <v>7</v>
      </c>
      <c r="J10" s="624">
        <v>668.35</v>
      </c>
      <c r="K10" s="625">
        <f t="shared" si="0"/>
        <v>768.6</v>
      </c>
      <c r="L10" s="624">
        <v>167.08</v>
      </c>
      <c r="M10" s="625">
        <f t="shared" si="1"/>
        <v>192.14</v>
      </c>
      <c r="N10" s="624">
        <v>111.39</v>
      </c>
      <c r="O10" s="811">
        <f t="shared" si="2"/>
        <v>128.1</v>
      </c>
      <c r="P10" s="624">
        <v>277.38</v>
      </c>
      <c r="Q10" s="625">
        <f t="shared" si="3"/>
        <v>318.99</v>
      </c>
      <c r="R10" s="624">
        <v>155.96</v>
      </c>
      <c r="S10" s="625">
        <f t="shared" si="4"/>
        <v>179.35</v>
      </c>
      <c r="T10" s="624">
        <v>111.39</v>
      </c>
      <c r="U10" s="626">
        <f t="shared" si="5"/>
        <v>128.1</v>
      </c>
      <c r="V10" s="624">
        <v>22.4</v>
      </c>
      <c r="W10" s="626">
        <f t="shared" si="6"/>
        <v>25.76</v>
      </c>
      <c r="X10" s="630">
        <v>9.2799999999999994</v>
      </c>
      <c r="Y10" s="631">
        <f t="shared" si="7"/>
        <v>10.67</v>
      </c>
      <c r="Z10" s="630">
        <v>10.17</v>
      </c>
      <c r="AA10" s="631">
        <f t="shared" si="8"/>
        <v>11.7</v>
      </c>
      <c r="AB10" s="839"/>
      <c r="AC10" s="10"/>
      <c r="AD10" s="10"/>
      <c r="AE10" s="10"/>
      <c r="AF10" s="10"/>
      <c r="AG10" s="10"/>
      <c r="AH10" s="10"/>
      <c r="AK10" s="15"/>
      <c r="AL10" s="15"/>
      <c r="AM10" s="15"/>
      <c r="AN10" s="15"/>
      <c r="AO10" s="15"/>
      <c r="AP10" s="15"/>
    </row>
    <row r="11" spans="1:58" ht="21.6" customHeight="1">
      <c r="A11" t="s">
        <v>196</v>
      </c>
      <c r="B11" t="s">
        <v>197</v>
      </c>
      <c r="C11">
        <v>0</v>
      </c>
      <c r="D11">
        <v>4</v>
      </c>
      <c r="E11" t="str">
        <f t="shared" si="9"/>
        <v>GU04N</v>
      </c>
      <c r="G11" s="5"/>
      <c r="H11" s="1567"/>
      <c r="I11" s="632" t="s">
        <v>115</v>
      </c>
      <c r="J11" s="633">
        <v>623.23</v>
      </c>
      <c r="K11" s="634">
        <f t="shared" si="0"/>
        <v>716.71</v>
      </c>
      <c r="L11" s="633">
        <v>155.81</v>
      </c>
      <c r="M11" s="634">
        <f t="shared" si="1"/>
        <v>179.18</v>
      </c>
      <c r="N11" s="633">
        <v>103.87</v>
      </c>
      <c r="O11" s="812">
        <f t="shared" si="2"/>
        <v>119.45</v>
      </c>
      <c r="P11" s="633">
        <v>258.64999999999998</v>
      </c>
      <c r="Q11" s="634">
        <f t="shared" si="3"/>
        <v>297.45</v>
      </c>
      <c r="R11" s="633">
        <v>145.43</v>
      </c>
      <c r="S11" s="634">
        <f t="shared" si="4"/>
        <v>167.24</v>
      </c>
      <c r="T11" s="633">
        <v>103.87</v>
      </c>
      <c r="U11" s="635">
        <f t="shared" si="5"/>
        <v>119.45</v>
      </c>
      <c r="V11" s="633">
        <v>20.89</v>
      </c>
      <c r="W11" s="635">
        <f t="shared" si="6"/>
        <v>24.02</v>
      </c>
      <c r="X11" s="639">
        <v>10.65</v>
      </c>
      <c r="Y11" s="640">
        <f t="shared" si="7"/>
        <v>12.25</v>
      </c>
      <c r="Z11" s="639">
        <v>17.77</v>
      </c>
      <c r="AA11" s="640">
        <f t="shared" si="8"/>
        <v>20.440000000000001</v>
      </c>
      <c r="AB11" s="839"/>
      <c r="AC11" s="10"/>
      <c r="AD11" s="10"/>
      <c r="AE11" s="10"/>
      <c r="AF11" s="10"/>
      <c r="AG11" s="10"/>
      <c r="AH11" s="10"/>
      <c r="AK11" s="15"/>
      <c r="AL11" s="15"/>
      <c r="AM11" s="15"/>
      <c r="AN11" s="15"/>
      <c r="AO11" s="15"/>
      <c r="AP11" s="15"/>
    </row>
    <row r="12" spans="1:58" ht="21.6" customHeight="1">
      <c r="A12" t="s">
        <v>196</v>
      </c>
      <c r="B12" t="s">
        <v>197</v>
      </c>
      <c r="C12">
        <v>1</v>
      </c>
      <c r="D12">
        <v>1</v>
      </c>
      <c r="E12" t="str">
        <f t="shared" si="9"/>
        <v>GU11N</v>
      </c>
      <c r="G12" s="5"/>
      <c r="H12" s="1565" t="s">
        <v>30</v>
      </c>
      <c r="I12" s="615" t="s">
        <v>5</v>
      </c>
      <c r="J12" s="616">
        <v>746.66</v>
      </c>
      <c r="K12" s="617">
        <f t="shared" si="0"/>
        <v>858.66</v>
      </c>
      <c r="L12" s="616">
        <v>186.67</v>
      </c>
      <c r="M12" s="617">
        <f t="shared" si="1"/>
        <v>214.67</v>
      </c>
      <c r="N12" s="616">
        <v>124.43</v>
      </c>
      <c r="O12" s="810">
        <f t="shared" si="2"/>
        <v>143.09</v>
      </c>
      <c r="P12" s="616">
        <v>309.88</v>
      </c>
      <c r="Q12" s="617">
        <f t="shared" si="3"/>
        <v>356.36</v>
      </c>
      <c r="R12" s="616">
        <v>174.23</v>
      </c>
      <c r="S12" s="617">
        <f t="shared" si="4"/>
        <v>200.36</v>
      </c>
      <c r="T12" s="616">
        <v>124.43</v>
      </c>
      <c r="U12" s="618">
        <f t="shared" si="5"/>
        <v>143.09</v>
      </c>
      <c r="V12" s="616">
        <v>24.78</v>
      </c>
      <c r="W12" s="618">
        <f t="shared" si="6"/>
        <v>28.5</v>
      </c>
      <c r="X12" s="641">
        <v>5.29</v>
      </c>
      <c r="Y12" s="642">
        <f t="shared" si="7"/>
        <v>6.08</v>
      </c>
      <c r="Z12" s="641">
        <v>11.68</v>
      </c>
      <c r="AA12" s="642">
        <f t="shared" si="8"/>
        <v>13.43</v>
      </c>
      <c r="AB12" s="604"/>
      <c r="AC12" s="10"/>
      <c r="AD12" s="12"/>
      <c r="AE12" s="13"/>
      <c r="AF12" s="14"/>
      <c r="AG12" s="14"/>
      <c r="AH12" s="14"/>
      <c r="AK12" s="15"/>
      <c r="AL12" s="15"/>
      <c r="AM12" s="15"/>
      <c r="AN12" s="15"/>
      <c r="AO12" s="15"/>
      <c r="AP12" s="15"/>
    </row>
    <row r="13" spans="1:58" ht="21.6" customHeight="1">
      <c r="A13" t="s">
        <v>196</v>
      </c>
      <c r="B13" t="s">
        <v>197</v>
      </c>
      <c r="C13">
        <v>1</v>
      </c>
      <c r="D13">
        <v>2</v>
      </c>
      <c r="E13" t="str">
        <f t="shared" si="9"/>
        <v>GU12N</v>
      </c>
      <c r="G13" s="5"/>
      <c r="H13" s="1566"/>
      <c r="I13" s="615" t="s">
        <v>6</v>
      </c>
      <c r="J13" s="624">
        <v>727.41</v>
      </c>
      <c r="K13" s="625">
        <f t="shared" si="0"/>
        <v>836.52</v>
      </c>
      <c r="L13" s="624">
        <v>181.85</v>
      </c>
      <c r="M13" s="625">
        <f t="shared" si="1"/>
        <v>209.13</v>
      </c>
      <c r="N13" s="624">
        <v>121.24</v>
      </c>
      <c r="O13" s="811">
        <f t="shared" si="2"/>
        <v>139.43</v>
      </c>
      <c r="P13" s="624">
        <v>301.88</v>
      </c>
      <c r="Q13" s="625">
        <f t="shared" si="3"/>
        <v>347.16</v>
      </c>
      <c r="R13" s="624">
        <v>169.72</v>
      </c>
      <c r="S13" s="625">
        <f t="shared" si="4"/>
        <v>195.18</v>
      </c>
      <c r="T13" s="624">
        <v>121.24</v>
      </c>
      <c r="U13" s="626">
        <f t="shared" si="5"/>
        <v>139.43</v>
      </c>
      <c r="V13" s="624">
        <v>24.14</v>
      </c>
      <c r="W13" s="626">
        <f t="shared" si="6"/>
        <v>27.76</v>
      </c>
      <c r="X13" s="630">
        <v>12.27</v>
      </c>
      <c r="Y13" s="631">
        <f t="shared" si="7"/>
        <v>14.11</v>
      </c>
      <c r="Z13" s="630">
        <v>11.26</v>
      </c>
      <c r="AA13" s="631">
        <f t="shared" si="8"/>
        <v>12.95</v>
      </c>
      <c r="AB13" s="840"/>
      <c r="AC13" s="11"/>
      <c r="AD13" s="10"/>
      <c r="AE13" s="10"/>
      <c r="AF13" s="10"/>
      <c r="AG13" s="10"/>
      <c r="AH13" s="10"/>
      <c r="AK13" s="15"/>
      <c r="AL13" s="15"/>
      <c r="AM13" s="15"/>
      <c r="AN13" s="15"/>
      <c r="AO13" s="15"/>
      <c r="AP13" s="15"/>
    </row>
    <row r="14" spans="1:58" ht="21.6" customHeight="1">
      <c r="A14" t="s">
        <v>196</v>
      </c>
      <c r="B14" t="s">
        <v>197</v>
      </c>
      <c r="C14">
        <v>1</v>
      </c>
      <c r="D14">
        <v>3</v>
      </c>
      <c r="E14" t="str">
        <f t="shared" si="9"/>
        <v>GU13N</v>
      </c>
      <c r="G14" s="5"/>
      <c r="H14" s="1566"/>
      <c r="I14" s="615" t="s">
        <v>7</v>
      </c>
      <c r="J14" s="624">
        <v>675.03</v>
      </c>
      <c r="K14" s="625">
        <f t="shared" si="0"/>
        <v>776.28</v>
      </c>
      <c r="L14" s="624">
        <v>168.76</v>
      </c>
      <c r="M14" s="625">
        <f t="shared" si="1"/>
        <v>194.07</v>
      </c>
      <c r="N14" s="624">
        <v>112.5</v>
      </c>
      <c r="O14" s="811">
        <f t="shared" si="2"/>
        <v>129.38</v>
      </c>
      <c r="P14" s="624">
        <v>280.14999999999998</v>
      </c>
      <c r="Q14" s="625">
        <f t="shared" si="3"/>
        <v>322.17</v>
      </c>
      <c r="R14" s="624">
        <v>157.51</v>
      </c>
      <c r="S14" s="625">
        <f t="shared" si="4"/>
        <v>181.14</v>
      </c>
      <c r="T14" s="624">
        <v>112.5</v>
      </c>
      <c r="U14" s="626">
        <f t="shared" si="5"/>
        <v>129.38</v>
      </c>
      <c r="V14" s="624">
        <v>22.4</v>
      </c>
      <c r="W14" s="626">
        <f t="shared" si="6"/>
        <v>25.76</v>
      </c>
      <c r="X14" s="630">
        <v>9.2799999999999994</v>
      </c>
      <c r="Y14" s="631">
        <f t="shared" si="7"/>
        <v>10.67</v>
      </c>
      <c r="Z14" s="630">
        <v>10.28</v>
      </c>
      <c r="AA14" s="631">
        <f t="shared" si="8"/>
        <v>11.82</v>
      </c>
      <c r="AB14" s="840"/>
      <c r="AC14" s="11"/>
      <c r="AD14" s="10"/>
      <c r="AE14" s="10"/>
      <c r="AF14" s="10"/>
      <c r="AG14" s="10"/>
      <c r="AH14" s="10"/>
      <c r="AK14" s="15"/>
      <c r="AL14" s="15"/>
      <c r="AM14" s="15"/>
      <c r="AN14" s="15"/>
      <c r="AO14" s="15"/>
      <c r="AP14" s="15"/>
    </row>
    <row r="15" spans="1:58" ht="21.6" customHeight="1">
      <c r="A15" t="s">
        <v>196</v>
      </c>
      <c r="B15" t="s">
        <v>197</v>
      </c>
      <c r="C15">
        <v>1</v>
      </c>
      <c r="D15">
        <v>4</v>
      </c>
      <c r="E15" t="str">
        <f t="shared" si="9"/>
        <v>GU14N</v>
      </c>
      <c r="G15" s="5"/>
      <c r="H15" s="1567"/>
      <c r="I15" s="632" t="s">
        <v>115</v>
      </c>
      <c r="J15" s="633">
        <v>629.46</v>
      </c>
      <c r="K15" s="634">
        <f t="shared" si="0"/>
        <v>723.88</v>
      </c>
      <c r="L15" s="633">
        <v>157.37</v>
      </c>
      <c r="M15" s="634">
        <f t="shared" si="1"/>
        <v>180.98</v>
      </c>
      <c r="N15" s="633">
        <v>104.91</v>
      </c>
      <c r="O15" s="812">
        <f t="shared" si="2"/>
        <v>120.65</v>
      </c>
      <c r="P15" s="633">
        <v>261.23</v>
      </c>
      <c r="Q15" s="634">
        <f t="shared" si="3"/>
        <v>300.41000000000003</v>
      </c>
      <c r="R15" s="633">
        <v>146.87</v>
      </c>
      <c r="S15" s="634">
        <f t="shared" si="4"/>
        <v>168.9</v>
      </c>
      <c r="T15" s="633">
        <v>104.91</v>
      </c>
      <c r="U15" s="635">
        <f t="shared" si="5"/>
        <v>120.65</v>
      </c>
      <c r="V15" s="633">
        <v>20.89</v>
      </c>
      <c r="W15" s="635">
        <f t="shared" si="6"/>
        <v>24.02</v>
      </c>
      <c r="X15" s="639">
        <v>10.65</v>
      </c>
      <c r="Y15" s="640">
        <f t="shared" si="7"/>
        <v>12.25</v>
      </c>
      <c r="Z15" s="639">
        <v>17.96</v>
      </c>
      <c r="AA15" s="640">
        <f t="shared" si="8"/>
        <v>20.65</v>
      </c>
      <c r="AB15" s="840"/>
      <c r="AC15" s="11"/>
      <c r="AD15" s="10"/>
      <c r="AE15" s="10"/>
      <c r="AF15" s="10"/>
      <c r="AG15" s="10"/>
      <c r="AH15" s="10"/>
      <c r="AK15" s="15"/>
      <c r="AL15" s="15"/>
      <c r="AM15" s="15"/>
      <c r="AN15" s="15"/>
      <c r="AO15" s="15"/>
      <c r="AP15" s="15"/>
    </row>
    <row r="16" spans="1:58" ht="21.6" customHeight="1">
      <c r="A16" t="s">
        <v>196</v>
      </c>
      <c r="B16" t="s">
        <v>197</v>
      </c>
      <c r="C16">
        <v>2</v>
      </c>
      <c r="D16">
        <v>1</v>
      </c>
      <c r="E16" t="str">
        <f t="shared" si="9"/>
        <v>GU21N</v>
      </c>
      <c r="G16" s="5"/>
      <c r="H16" s="1565" t="s">
        <v>31</v>
      </c>
      <c r="I16" s="615" t="s">
        <v>5</v>
      </c>
      <c r="J16" s="616">
        <v>754.06</v>
      </c>
      <c r="K16" s="617">
        <f t="shared" si="0"/>
        <v>867.17</v>
      </c>
      <c r="L16" s="616">
        <v>188.51</v>
      </c>
      <c r="M16" s="617">
        <f t="shared" si="1"/>
        <v>216.79</v>
      </c>
      <c r="N16" s="616">
        <v>125.67</v>
      </c>
      <c r="O16" s="810">
        <f t="shared" si="2"/>
        <v>144.52000000000001</v>
      </c>
      <c r="P16" s="616">
        <v>312.95</v>
      </c>
      <c r="Q16" s="617">
        <f t="shared" si="3"/>
        <v>359.89</v>
      </c>
      <c r="R16" s="616">
        <v>175.94</v>
      </c>
      <c r="S16" s="617">
        <f t="shared" si="4"/>
        <v>202.33</v>
      </c>
      <c r="T16" s="616">
        <v>125.67</v>
      </c>
      <c r="U16" s="618">
        <f t="shared" si="5"/>
        <v>144.52000000000001</v>
      </c>
      <c r="V16" s="616">
        <v>24.78</v>
      </c>
      <c r="W16" s="618">
        <f t="shared" si="6"/>
        <v>28.5</v>
      </c>
      <c r="X16" s="641">
        <v>5.29</v>
      </c>
      <c r="Y16" s="642">
        <f t="shared" si="7"/>
        <v>6.08</v>
      </c>
      <c r="Z16" s="641">
        <v>11.8</v>
      </c>
      <c r="AA16" s="642">
        <f t="shared" si="8"/>
        <v>13.57</v>
      </c>
      <c r="AB16" s="604"/>
      <c r="AC16" s="11"/>
      <c r="AD16" s="12"/>
      <c r="AE16" s="13"/>
      <c r="AF16" s="14"/>
      <c r="AG16" s="14"/>
      <c r="AH16" s="14"/>
      <c r="AK16" s="15"/>
      <c r="AL16" s="15"/>
      <c r="AM16" s="15"/>
      <c r="AN16" s="15"/>
      <c r="AO16" s="15"/>
      <c r="AP16" s="15"/>
    </row>
    <row r="17" spans="1:42" ht="21.6" customHeight="1">
      <c r="A17" t="s">
        <v>196</v>
      </c>
      <c r="B17" t="s">
        <v>197</v>
      </c>
      <c r="C17">
        <v>2</v>
      </c>
      <c r="D17">
        <v>2</v>
      </c>
      <c r="E17" t="str">
        <f t="shared" si="9"/>
        <v>GU22N</v>
      </c>
      <c r="G17" s="5"/>
      <c r="H17" s="1566"/>
      <c r="I17" s="615" t="s">
        <v>6</v>
      </c>
      <c r="J17" s="624">
        <v>734.61</v>
      </c>
      <c r="K17" s="625">
        <f t="shared" si="0"/>
        <v>844.8</v>
      </c>
      <c r="L17" s="624">
        <v>183.66</v>
      </c>
      <c r="M17" s="625">
        <f t="shared" si="1"/>
        <v>211.21</v>
      </c>
      <c r="N17" s="624">
        <v>122.43</v>
      </c>
      <c r="O17" s="811">
        <f t="shared" si="2"/>
        <v>140.79</v>
      </c>
      <c r="P17" s="624">
        <v>304.87</v>
      </c>
      <c r="Q17" s="625">
        <f t="shared" si="3"/>
        <v>350.6</v>
      </c>
      <c r="R17" s="624">
        <v>171.41</v>
      </c>
      <c r="S17" s="625">
        <f t="shared" si="4"/>
        <v>197.12</v>
      </c>
      <c r="T17" s="624">
        <v>122.43</v>
      </c>
      <c r="U17" s="626">
        <f t="shared" si="5"/>
        <v>140.79</v>
      </c>
      <c r="V17" s="624">
        <v>24.14</v>
      </c>
      <c r="W17" s="626">
        <f t="shared" si="6"/>
        <v>27.76</v>
      </c>
      <c r="X17" s="630">
        <v>12.27</v>
      </c>
      <c r="Y17" s="631">
        <f t="shared" si="7"/>
        <v>14.11</v>
      </c>
      <c r="Z17" s="630">
        <v>11.37</v>
      </c>
      <c r="AA17" s="631">
        <f t="shared" si="8"/>
        <v>13.08</v>
      </c>
      <c r="AB17" s="755"/>
      <c r="AC17" s="11"/>
      <c r="AD17" s="10"/>
      <c r="AE17" s="10"/>
      <c r="AF17" s="10"/>
      <c r="AG17" s="10"/>
      <c r="AH17" s="10"/>
      <c r="AK17" s="15"/>
      <c r="AL17" s="15"/>
      <c r="AM17" s="15"/>
      <c r="AN17" s="15"/>
      <c r="AO17" s="15"/>
      <c r="AP17" s="15"/>
    </row>
    <row r="18" spans="1:42" ht="21.6" customHeight="1">
      <c r="A18" t="s">
        <v>196</v>
      </c>
      <c r="B18" t="s">
        <v>197</v>
      </c>
      <c r="C18">
        <v>2</v>
      </c>
      <c r="D18">
        <v>3</v>
      </c>
      <c r="E18" t="str">
        <f t="shared" si="9"/>
        <v>GU23N</v>
      </c>
      <c r="G18" s="5"/>
      <c r="H18" s="1566"/>
      <c r="I18" s="615" t="s">
        <v>7</v>
      </c>
      <c r="J18" s="624">
        <v>681.72</v>
      </c>
      <c r="K18" s="625">
        <f t="shared" si="0"/>
        <v>783.98</v>
      </c>
      <c r="L18" s="624">
        <v>170.43</v>
      </c>
      <c r="M18" s="625">
        <f t="shared" si="1"/>
        <v>195.99</v>
      </c>
      <c r="N18" s="624">
        <v>113.61</v>
      </c>
      <c r="O18" s="811">
        <f t="shared" si="2"/>
        <v>130.65</v>
      </c>
      <c r="P18" s="624">
        <v>282.93</v>
      </c>
      <c r="Q18" s="625">
        <f t="shared" si="3"/>
        <v>325.37</v>
      </c>
      <c r="R18" s="624">
        <v>159.08000000000001</v>
      </c>
      <c r="S18" s="625">
        <f t="shared" si="4"/>
        <v>182.94</v>
      </c>
      <c r="T18" s="624">
        <v>113.61</v>
      </c>
      <c r="U18" s="626">
        <f t="shared" si="5"/>
        <v>130.65</v>
      </c>
      <c r="V18" s="624">
        <v>22.4</v>
      </c>
      <c r="W18" s="626">
        <f t="shared" si="6"/>
        <v>25.76</v>
      </c>
      <c r="X18" s="630">
        <v>9.2799999999999994</v>
      </c>
      <c r="Y18" s="631">
        <f t="shared" si="7"/>
        <v>10.67</v>
      </c>
      <c r="Z18" s="630">
        <v>10.38</v>
      </c>
      <c r="AA18" s="631">
        <f t="shared" si="8"/>
        <v>11.94</v>
      </c>
      <c r="AB18" s="755"/>
      <c r="AC18" s="11"/>
      <c r="AD18" s="10"/>
      <c r="AE18" s="10"/>
      <c r="AF18" s="10"/>
      <c r="AG18" s="10"/>
      <c r="AH18" s="10"/>
      <c r="AK18" s="15"/>
      <c r="AL18" s="15"/>
      <c r="AM18" s="15"/>
      <c r="AN18" s="15"/>
      <c r="AO18" s="15"/>
      <c r="AP18" s="15"/>
    </row>
    <row r="19" spans="1:42" ht="21.6" customHeight="1">
      <c r="A19" t="s">
        <v>196</v>
      </c>
      <c r="B19" t="s">
        <v>197</v>
      </c>
      <c r="C19">
        <v>2</v>
      </c>
      <c r="D19">
        <v>4</v>
      </c>
      <c r="E19" t="str">
        <f t="shared" si="9"/>
        <v>GU24N</v>
      </c>
      <c r="G19" s="5"/>
      <c r="H19" s="1567"/>
      <c r="I19" s="632" t="s">
        <v>115</v>
      </c>
      <c r="J19" s="633">
        <v>635.69000000000005</v>
      </c>
      <c r="K19" s="634">
        <f t="shared" si="0"/>
        <v>731.04</v>
      </c>
      <c r="L19" s="633">
        <v>158.93</v>
      </c>
      <c r="M19" s="634">
        <f t="shared" si="1"/>
        <v>182.77</v>
      </c>
      <c r="N19" s="633">
        <v>105.95</v>
      </c>
      <c r="O19" s="812">
        <f t="shared" si="2"/>
        <v>121.84</v>
      </c>
      <c r="P19" s="633">
        <v>263.83</v>
      </c>
      <c r="Q19" s="634">
        <f t="shared" si="3"/>
        <v>303.39999999999998</v>
      </c>
      <c r="R19" s="633">
        <v>148.33000000000001</v>
      </c>
      <c r="S19" s="634">
        <f t="shared" si="4"/>
        <v>170.58</v>
      </c>
      <c r="T19" s="633">
        <v>105.95</v>
      </c>
      <c r="U19" s="635">
        <f t="shared" si="5"/>
        <v>121.84</v>
      </c>
      <c r="V19" s="633">
        <v>20.89</v>
      </c>
      <c r="W19" s="635">
        <f t="shared" si="6"/>
        <v>24.02</v>
      </c>
      <c r="X19" s="639">
        <v>10.65</v>
      </c>
      <c r="Y19" s="640">
        <f t="shared" si="7"/>
        <v>12.25</v>
      </c>
      <c r="Z19" s="639">
        <v>18.12</v>
      </c>
      <c r="AA19" s="640">
        <f t="shared" si="8"/>
        <v>20.84</v>
      </c>
      <c r="AB19" s="839"/>
      <c r="AC19" s="11"/>
      <c r="AD19" s="16"/>
      <c r="AE19" s="16"/>
      <c r="AF19" s="16"/>
      <c r="AG19" s="16"/>
      <c r="AH19" s="16"/>
      <c r="AK19" s="15"/>
      <c r="AL19" s="15"/>
      <c r="AM19" s="15"/>
      <c r="AN19" s="15"/>
      <c r="AO19" s="15"/>
      <c r="AP19" s="15"/>
    </row>
    <row r="20" spans="1:42" ht="21.6" customHeight="1">
      <c r="A20" t="s">
        <v>196</v>
      </c>
      <c r="B20" t="s">
        <v>197</v>
      </c>
      <c r="C20">
        <v>3</v>
      </c>
      <c r="D20">
        <v>1</v>
      </c>
      <c r="E20" t="str">
        <f t="shared" si="9"/>
        <v>GU31N</v>
      </c>
      <c r="G20" s="5"/>
      <c r="H20" s="1565" t="s">
        <v>32</v>
      </c>
      <c r="I20" s="615" t="s">
        <v>5</v>
      </c>
      <c r="J20" s="616">
        <v>761.46</v>
      </c>
      <c r="K20" s="617">
        <f t="shared" si="0"/>
        <v>875.68</v>
      </c>
      <c r="L20" s="616">
        <v>190.36</v>
      </c>
      <c r="M20" s="617">
        <f t="shared" si="1"/>
        <v>218.91</v>
      </c>
      <c r="N20" s="616">
        <v>126.91</v>
      </c>
      <c r="O20" s="810">
        <f t="shared" si="2"/>
        <v>145.94999999999999</v>
      </c>
      <c r="P20" s="616">
        <v>316.02</v>
      </c>
      <c r="Q20" s="617">
        <f t="shared" si="3"/>
        <v>363.42</v>
      </c>
      <c r="R20" s="616">
        <v>177.67</v>
      </c>
      <c r="S20" s="617">
        <f t="shared" si="4"/>
        <v>204.32</v>
      </c>
      <c r="T20" s="616">
        <v>126.91</v>
      </c>
      <c r="U20" s="618">
        <f t="shared" si="5"/>
        <v>145.94999999999999</v>
      </c>
      <c r="V20" s="616">
        <v>24.78</v>
      </c>
      <c r="W20" s="618">
        <f t="shared" si="6"/>
        <v>28.5</v>
      </c>
      <c r="X20" s="641">
        <v>5.29</v>
      </c>
      <c r="Y20" s="642">
        <f t="shared" si="7"/>
        <v>6.08</v>
      </c>
      <c r="Z20" s="641">
        <v>11.92</v>
      </c>
      <c r="AA20" s="642">
        <f t="shared" si="8"/>
        <v>13.71</v>
      </c>
      <c r="AB20" s="604"/>
      <c r="AC20" s="11"/>
      <c r="AD20" s="12"/>
      <c r="AE20" s="13"/>
      <c r="AF20" s="14"/>
      <c r="AG20" s="14"/>
      <c r="AH20" s="14"/>
      <c r="AK20" s="15"/>
      <c r="AL20" s="15"/>
      <c r="AM20" s="15"/>
      <c r="AN20" s="15"/>
      <c r="AO20" s="15"/>
      <c r="AP20" s="15"/>
    </row>
    <row r="21" spans="1:42" ht="21.6" customHeight="1">
      <c r="A21" t="s">
        <v>196</v>
      </c>
      <c r="B21" t="s">
        <v>197</v>
      </c>
      <c r="C21">
        <v>3</v>
      </c>
      <c r="D21">
        <v>2</v>
      </c>
      <c r="E21" t="str">
        <f t="shared" si="9"/>
        <v>GU32N</v>
      </c>
      <c r="G21" s="5"/>
      <c r="H21" s="1566"/>
      <c r="I21" s="615" t="s">
        <v>6</v>
      </c>
      <c r="J21" s="624">
        <v>741.81</v>
      </c>
      <c r="K21" s="625">
        <f t="shared" si="0"/>
        <v>853.08</v>
      </c>
      <c r="L21" s="624">
        <v>185.46</v>
      </c>
      <c r="M21" s="625">
        <f t="shared" si="1"/>
        <v>213.28</v>
      </c>
      <c r="N21" s="624">
        <v>123.64</v>
      </c>
      <c r="O21" s="811">
        <f t="shared" si="2"/>
        <v>142.19</v>
      </c>
      <c r="P21" s="624">
        <v>307.86</v>
      </c>
      <c r="Q21" s="625">
        <f t="shared" si="3"/>
        <v>354.04</v>
      </c>
      <c r="R21" s="624">
        <v>173.08</v>
      </c>
      <c r="S21" s="625">
        <f t="shared" si="4"/>
        <v>199.04</v>
      </c>
      <c r="T21" s="624">
        <v>123.64</v>
      </c>
      <c r="U21" s="626">
        <f t="shared" si="5"/>
        <v>142.19</v>
      </c>
      <c r="V21" s="624">
        <v>24.14</v>
      </c>
      <c r="W21" s="626">
        <f t="shared" si="6"/>
        <v>27.76</v>
      </c>
      <c r="X21" s="630">
        <v>12.27</v>
      </c>
      <c r="Y21" s="631">
        <f t="shared" si="7"/>
        <v>14.11</v>
      </c>
      <c r="Z21" s="630">
        <v>11.47</v>
      </c>
      <c r="AA21" s="631">
        <f t="shared" si="8"/>
        <v>13.19</v>
      </c>
      <c r="AB21" s="755"/>
      <c r="AC21" s="11"/>
      <c r="AD21" s="10"/>
      <c r="AE21" s="10"/>
      <c r="AF21" s="10"/>
      <c r="AG21" s="10"/>
      <c r="AH21" s="10"/>
      <c r="AK21" s="15"/>
      <c r="AL21" s="15"/>
      <c r="AM21" s="15"/>
      <c r="AN21" s="15"/>
      <c r="AO21" s="15"/>
      <c r="AP21" s="15"/>
    </row>
    <row r="22" spans="1:42" ht="21.6" customHeight="1">
      <c r="A22" t="s">
        <v>196</v>
      </c>
      <c r="B22" t="s">
        <v>197</v>
      </c>
      <c r="C22">
        <v>3</v>
      </c>
      <c r="D22">
        <v>3</v>
      </c>
      <c r="E22" t="str">
        <f t="shared" si="9"/>
        <v>GU33N</v>
      </c>
      <c r="G22" s="5"/>
      <c r="H22" s="1566"/>
      <c r="I22" s="615" t="s">
        <v>7</v>
      </c>
      <c r="J22" s="624">
        <v>688.4</v>
      </c>
      <c r="K22" s="625">
        <f t="shared" si="0"/>
        <v>791.66</v>
      </c>
      <c r="L22" s="624">
        <v>172.1</v>
      </c>
      <c r="M22" s="625">
        <f t="shared" si="1"/>
        <v>197.92</v>
      </c>
      <c r="N22" s="624">
        <v>114.74</v>
      </c>
      <c r="O22" s="811">
        <f t="shared" si="2"/>
        <v>131.94999999999999</v>
      </c>
      <c r="P22" s="624">
        <v>285.69</v>
      </c>
      <c r="Q22" s="625">
        <f t="shared" si="3"/>
        <v>328.54</v>
      </c>
      <c r="R22" s="624">
        <v>160.63</v>
      </c>
      <c r="S22" s="625">
        <f t="shared" si="4"/>
        <v>184.72</v>
      </c>
      <c r="T22" s="624">
        <v>114.74</v>
      </c>
      <c r="U22" s="626">
        <f t="shared" si="5"/>
        <v>131.94999999999999</v>
      </c>
      <c r="V22" s="624">
        <v>22.4</v>
      </c>
      <c r="W22" s="626">
        <f t="shared" si="6"/>
        <v>25.76</v>
      </c>
      <c r="X22" s="630">
        <v>9.2799999999999994</v>
      </c>
      <c r="Y22" s="631">
        <f t="shared" si="7"/>
        <v>10.67</v>
      </c>
      <c r="Z22" s="630">
        <v>10.47</v>
      </c>
      <c r="AA22" s="631">
        <f t="shared" si="8"/>
        <v>12.04</v>
      </c>
      <c r="AB22" s="755"/>
      <c r="AC22" s="11"/>
      <c r="AD22" s="10"/>
      <c r="AE22" s="10"/>
      <c r="AF22" s="10"/>
      <c r="AG22" s="10"/>
      <c r="AH22" s="10"/>
      <c r="AK22" s="15"/>
      <c r="AL22" s="15"/>
      <c r="AM22" s="15"/>
      <c r="AN22" s="15"/>
      <c r="AO22" s="15"/>
      <c r="AP22" s="15"/>
    </row>
    <row r="23" spans="1:42" ht="21.6" customHeight="1" thickBot="1">
      <c r="A23" t="s">
        <v>196</v>
      </c>
      <c r="B23" t="s">
        <v>197</v>
      </c>
      <c r="C23">
        <v>3</v>
      </c>
      <c r="D23">
        <v>4</v>
      </c>
      <c r="E23" t="str">
        <f t="shared" si="9"/>
        <v>GU34N</v>
      </c>
      <c r="G23" s="5"/>
      <c r="H23" s="1584"/>
      <c r="I23" s="643" t="s">
        <v>115</v>
      </c>
      <c r="J23" s="644">
        <v>641.91999999999996</v>
      </c>
      <c r="K23" s="645">
        <f t="shared" si="0"/>
        <v>738.21</v>
      </c>
      <c r="L23" s="644">
        <v>160.47999999999999</v>
      </c>
      <c r="M23" s="645">
        <f t="shared" si="1"/>
        <v>184.55</v>
      </c>
      <c r="N23" s="644">
        <v>106.97</v>
      </c>
      <c r="O23" s="813">
        <f t="shared" si="2"/>
        <v>123.02</v>
      </c>
      <c r="P23" s="644">
        <v>266.41000000000003</v>
      </c>
      <c r="Q23" s="645">
        <f t="shared" si="3"/>
        <v>306.37</v>
      </c>
      <c r="R23" s="644">
        <v>149.78</v>
      </c>
      <c r="S23" s="645">
        <f t="shared" si="4"/>
        <v>172.25</v>
      </c>
      <c r="T23" s="644">
        <v>106.97</v>
      </c>
      <c r="U23" s="646">
        <f t="shared" si="5"/>
        <v>123.02</v>
      </c>
      <c r="V23" s="644">
        <v>20.89</v>
      </c>
      <c r="W23" s="646">
        <f t="shared" si="6"/>
        <v>24.02</v>
      </c>
      <c r="X23" s="650">
        <v>10.65</v>
      </c>
      <c r="Y23" s="651">
        <f t="shared" si="7"/>
        <v>12.25</v>
      </c>
      <c r="Z23" s="650">
        <v>18.3</v>
      </c>
      <c r="AA23" s="651">
        <f t="shared" si="8"/>
        <v>21.05</v>
      </c>
      <c r="AB23" s="839"/>
      <c r="AC23" s="11"/>
      <c r="AD23" s="16"/>
      <c r="AE23" s="16"/>
      <c r="AF23" s="16"/>
      <c r="AG23" s="16"/>
      <c r="AH23" s="16"/>
      <c r="AK23" s="15"/>
      <c r="AL23" s="15"/>
      <c r="AM23" s="15"/>
      <c r="AN23" s="15"/>
      <c r="AO23" s="15"/>
      <c r="AP23" s="15"/>
    </row>
    <row r="24" spans="1:42" s="253" customFormat="1" ht="67.8" customHeight="1" thickBot="1">
      <c r="A24" s="253" t="s">
        <v>239</v>
      </c>
      <c r="B24" s="253" t="s">
        <v>240</v>
      </c>
      <c r="C24" s="253">
        <v>0</v>
      </c>
      <c r="D24" s="253">
        <v>4</v>
      </c>
      <c r="E24" s="253" t="str">
        <f t="shared" si="9"/>
        <v>NLPurchADJ04N</v>
      </c>
      <c r="G24" s="218"/>
      <c r="H24" s="1773" t="s">
        <v>608</v>
      </c>
      <c r="I24" s="1774"/>
      <c r="J24" s="841">
        <v>586.91</v>
      </c>
      <c r="K24" s="842">
        <f t="shared" si="0"/>
        <v>674.95</v>
      </c>
      <c r="L24" s="843">
        <v>146.72</v>
      </c>
      <c r="M24" s="844">
        <f t="shared" ref="M24" si="10">ROUND(L24 * (1 + VAT), 2)</f>
        <v>168.73</v>
      </c>
      <c r="N24" s="841">
        <v>97.82</v>
      </c>
      <c r="O24" s="842">
        <f t="shared" ref="O24" si="11">ROUND(N24 * (1 + VAT), 2)</f>
        <v>112.49</v>
      </c>
      <c r="P24" s="843">
        <v>243.57</v>
      </c>
      <c r="Q24" s="845">
        <f t="shared" ref="Q24" si="12">ROUND(P24 * (1 + VAT), 2)</f>
        <v>280.11</v>
      </c>
      <c r="R24" s="843">
        <v>136.94999999999999</v>
      </c>
      <c r="S24" s="845">
        <f t="shared" ref="S24" si="13">ROUND(R24 * (1 + VAT), 2)</f>
        <v>157.49</v>
      </c>
      <c r="T24" s="843">
        <v>97.82</v>
      </c>
      <c r="U24" s="842">
        <f t="shared" ref="U24" si="14">ROUND(T24 * (1 + VAT), 2)</f>
        <v>112.49</v>
      </c>
      <c r="V24" s="654"/>
      <c r="W24" s="655"/>
      <c r="X24" s="839"/>
      <c r="Y24" s="479"/>
      <c r="Z24" s="480"/>
      <c r="AA24" s="480"/>
      <c r="AB24" s="480"/>
      <c r="AC24" s="480"/>
      <c r="AD24" s="480"/>
      <c r="AG24" s="478"/>
      <c r="AH24" s="478"/>
      <c r="AI24" s="478"/>
      <c r="AJ24" s="478"/>
      <c r="AK24" s="478"/>
      <c r="AL24" s="478"/>
    </row>
    <row r="25" spans="1:42" ht="20.25" customHeight="1">
      <c r="A25" t="s">
        <v>103</v>
      </c>
      <c r="B25" t="s">
        <v>152</v>
      </c>
      <c r="C25" t="s">
        <v>104</v>
      </c>
      <c r="D25">
        <v>4</v>
      </c>
      <c r="E25" t="str">
        <f t="shared" si="9"/>
        <v>GenTUOSCape4N</v>
      </c>
      <c r="G25" s="8"/>
      <c r="H25" s="846"/>
      <c r="I25" s="653" t="s">
        <v>116</v>
      </c>
      <c r="J25" s="654"/>
      <c r="K25" s="655"/>
      <c r="L25" s="654"/>
      <c r="M25" s="655"/>
      <c r="N25" s="654"/>
      <c r="O25" s="655"/>
      <c r="P25" s="654"/>
      <c r="Q25" s="655"/>
      <c r="R25" s="654"/>
      <c r="S25" s="655"/>
      <c r="T25" s="654"/>
      <c r="U25" s="655"/>
      <c r="V25" s="847"/>
      <c r="W25" s="848"/>
      <c r="X25" s="839"/>
      <c r="Y25" s="11"/>
      <c r="Z25" s="16"/>
      <c r="AA25" s="16"/>
      <c r="AB25" s="16"/>
      <c r="AC25" s="16"/>
      <c r="AD25" s="16"/>
      <c r="AG25" s="15"/>
      <c r="AH25" s="15"/>
      <c r="AI25" s="15"/>
      <c r="AJ25" s="15"/>
      <c r="AK25" s="15"/>
      <c r="AL25" s="15"/>
    </row>
    <row r="26" spans="1:42" ht="20.25" customHeight="1" thickBot="1">
      <c r="A26" t="s">
        <v>103</v>
      </c>
      <c r="B26" t="s">
        <v>152</v>
      </c>
      <c r="C26" t="s">
        <v>105</v>
      </c>
      <c r="D26">
        <v>4</v>
      </c>
      <c r="E26" t="str">
        <f t="shared" si="9"/>
        <v>GenTUOSKaroo4N</v>
      </c>
      <c r="G26" s="8"/>
      <c r="H26" s="846"/>
      <c r="I26" s="849"/>
      <c r="J26" s="654"/>
      <c r="K26" s="659"/>
      <c r="L26" s="654"/>
      <c r="M26" s="659"/>
      <c r="N26" s="654"/>
      <c r="O26" s="659"/>
      <c r="P26" s="654"/>
      <c r="Q26" s="659"/>
      <c r="R26" s="654"/>
      <c r="S26" s="659"/>
      <c r="T26" s="604"/>
      <c r="U26" s="604"/>
      <c r="V26" s="604"/>
      <c r="W26" s="850"/>
      <c r="X26" s="839"/>
      <c r="Y26" s="11"/>
      <c r="Z26" s="16"/>
      <c r="AA26" s="16"/>
      <c r="AB26" s="16"/>
      <c r="AC26" s="16"/>
      <c r="AD26" s="16"/>
      <c r="AG26" s="15"/>
      <c r="AH26" s="15"/>
      <c r="AI26" s="15"/>
      <c r="AJ26" s="15"/>
      <c r="AK26" s="15"/>
      <c r="AL26" s="15"/>
    </row>
    <row r="27" spans="1:42" ht="45.75" customHeight="1" thickBot="1">
      <c r="A27" t="s">
        <v>103</v>
      </c>
      <c r="B27" t="s">
        <v>152</v>
      </c>
      <c r="C27" t="s">
        <v>106</v>
      </c>
      <c r="D27">
        <v>4</v>
      </c>
      <c r="E27" t="str">
        <f t="shared" si="9"/>
        <v>GenTUOSKwazulu-Natal4N</v>
      </c>
      <c r="G27" s="8"/>
      <c r="H27" s="1738" t="s">
        <v>400</v>
      </c>
      <c r="I27" s="1739"/>
      <c r="J27" s="1739"/>
      <c r="K27" s="1739"/>
      <c r="L27" s="1739"/>
      <c r="M27" s="1739"/>
      <c r="N27" s="1739"/>
      <c r="O27" s="1740"/>
      <c r="P27" s="604"/>
      <c r="Q27" s="1779" t="s">
        <v>405</v>
      </c>
      <c r="R27" s="1780"/>
      <c r="S27" s="1780"/>
      <c r="T27" s="1781"/>
      <c r="U27" s="1780" t="s">
        <v>407</v>
      </c>
      <c r="V27" s="1780"/>
      <c r="W27" s="1780"/>
      <c r="X27" s="1781"/>
    </row>
    <row r="28" spans="1:42" ht="3" customHeight="1" thickBot="1">
      <c r="A28" t="s">
        <v>103</v>
      </c>
      <c r="B28" t="s">
        <v>152</v>
      </c>
      <c r="C28" t="s">
        <v>107</v>
      </c>
      <c r="D28">
        <v>4</v>
      </c>
      <c r="E28" t="str">
        <f t="shared" si="9"/>
        <v>GenTUOSVaal4N</v>
      </c>
      <c r="G28" s="8"/>
      <c r="H28" s="756"/>
      <c r="I28" s="757"/>
      <c r="J28" s="1589" t="s">
        <v>243</v>
      </c>
      <c r="K28" s="1590"/>
      <c r="L28" s="1589" t="s">
        <v>392</v>
      </c>
      <c r="M28" s="1590"/>
      <c r="N28" s="1593" t="s">
        <v>477</v>
      </c>
      <c r="O28" s="1594"/>
      <c r="P28" s="604"/>
      <c r="Q28" s="851"/>
      <c r="R28" s="852"/>
      <c r="S28" s="852"/>
      <c r="T28" s="853"/>
      <c r="U28" s="852"/>
      <c r="V28" s="854"/>
      <c r="W28" s="854"/>
      <c r="X28" s="853"/>
    </row>
    <row r="29" spans="1:42" ht="40.200000000000003" customHeight="1">
      <c r="A29" t="s">
        <v>103</v>
      </c>
      <c r="B29" t="s">
        <v>152</v>
      </c>
      <c r="C29" t="s">
        <v>108</v>
      </c>
      <c r="D29">
        <v>4</v>
      </c>
      <c r="E29" t="str">
        <f t="shared" si="9"/>
        <v>GenTUOSWaterburg4N</v>
      </c>
      <c r="G29" s="8"/>
      <c r="H29" s="1588" t="s">
        <v>1</v>
      </c>
      <c r="I29" s="1576"/>
      <c r="J29" s="1591"/>
      <c r="K29" s="1592"/>
      <c r="L29" s="1591"/>
      <c r="M29" s="1592"/>
      <c r="N29" s="1595"/>
      <c r="O29" s="1596"/>
      <c r="P29" s="604"/>
      <c r="Q29" s="1782" t="s">
        <v>241</v>
      </c>
      <c r="R29" s="1612"/>
      <c r="S29" s="1597" t="s">
        <v>399</v>
      </c>
      <c r="T29" s="1598"/>
      <c r="U29" s="1605" t="s">
        <v>68</v>
      </c>
      <c r="V29" s="1606"/>
      <c r="W29" s="1805" t="s">
        <v>244</v>
      </c>
      <c r="X29" s="1806"/>
    </row>
    <row r="30" spans="1:42" ht="20.25" customHeight="1">
      <c r="A30" t="s">
        <v>103</v>
      </c>
      <c r="B30" t="s">
        <v>152</v>
      </c>
      <c r="C30" t="s">
        <v>109</v>
      </c>
      <c r="D30">
        <v>4</v>
      </c>
      <c r="E30" t="str">
        <f t="shared" si="9"/>
        <v>GenTUOSMpumalanga4N</v>
      </c>
      <c r="G30" s="8"/>
      <c r="H30" s="1621" t="s">
        <v>1</v>
      </c>
      <c r="I30" s="1622"/>
      <c r="J30" s="663"/>
      <c r="K30" s="664" t="s">
        <v>26</v>
      </c>
      <c r="L30" s="663"/>
      <c r="M30" s="664" t="s">
        <v>26</v>
      </c>
      <c r="N30" s="761"/>
      <c r="O30" s="613" t="s">
        <v>26</v>
      </c>
      <c r="P30" s="604"/>
      <c r="Q30" s="855"/>
      <c r="R30" s="856"/>
      <c r="S30" s="857"/>
      <c r="T30" s="858" t="s">
        <v>26</v>
      </c>
      <c r="U30" s="823"/>
      <c r="V30" s="825"/>
      <c r="W30" s="1591"/>
      <c r="X30" s="1596"/>
    </row>
    <row r="31" spans="1:42" ht="21.6" customHeight="1">
      <c r="A31" t="s">
        <v>196</v>
      </c>
      <c r="B31" t="s">
        <v>197</v>
      </c>
      <c r="C31">
        <v>0</v>
      </c>
      <c r="D31">
        <v>1</v>
      </c>
      <c r="E31" t="str">
        <f>B31&amp;C31&amp;D31&amp;IF($A$2="Non-municipal","N",IF($A$2="Municiple","Y","error"))</f>
        <v>GU01N</v>
      </c>
      <c r="G31" s="8"/>
      <c r="H31" s="1601" t="s">
        <v>5</v>
      </c>
      <c r="I31" s="1602"/>
      <c r="J31" s="669">
        <v>42.66</v>
      </c>
      <c r="K31" s="670">
        <f>ROUND(J31 * (1 + VAT), 2)</f>
        <v>49.06</v>
      </c>
      <c r="L31" s="669">
        <v>52.65</v>
      </c>
      <c r="M31" s="671">
        <f>ROUND(L31 * (1 + VAT), 2)</f>
        <v>60.55</v>
      </c>
      <c r="N31" s="815">
        <v>0</v>
      </c>
      <c r="O31" s="673">
        <f>ROUND(N31 * (1 + VAT), 2)</f>
        <v>0</v>
      </c>
      <c r="P31" s="604"/>
      <c r="Q31" s="1799" t="s">
        <v>104</v>
      </c>
      <c r="R31" s="1800"/>
      <c r="S31" s="859">
        <v>0</v>
      </c>
      <c r="T31" s="860">
        <f t="shared" ref="T31:T36" si="15">ROUND(S31 * (1 + VAT), 2)</f>
        <v>0</v>
      </c>
      <c r="U31" s="1785"/>
      <c r="V31" s="1600"/>
      <c r="W31" s="663"/>
      <c r="X31" s="613" t="s">
        <v>26</v>
      </c>
    </row>
    <row r="32" spans="1:42" ht="21.6" customHeight="1">
      <c r="A32" t="s">
        <v>196</v>
      </c>
      <c r="B32" t="s">
        <v>197</v>
      </c>
      <c r="C32">
        <v>0</v>
      </c>
      <c r="D32">
        <v>2</v>
      </c>
      <c r="E32" t="str">
        <f t="shared" ref="E32:E35" si="16">B32&amp;C32&amp;D32&amp;IF($A$2="Non-municipal","N",IF($A$2="Municiple","Y","error"))</f>
        <v>GU02N</v>
      </c>
      <c r="G32" s="8"/>
      <c r="H32" s="1580" t="s">
        <v>6</v>
      </c>
      <c r="I32" s="1581"/>
      <c r="J32" s="677">
        <v>39.130000000000003</v>
      </c>
      <c r="K32" s="678">
        <f>ROUND(J32 * (1 + VAT), 2)</f>
        <v>45</v>
      </c>
      <c r="L32" s="677">
        <v>26.29</v>
      </c>
      <c r="M32" s="678">
        <f>ROUND(L32 * (1 + VAT), 2)</f>
        <v>30.23</v>
      </c>
      <c r="N32" s="817">
        <v>0</v>
      </c>
      <c r="O32" s="681">
        <f>ROUND(N32 * (1 + VAT), 2)</f>
        <v>0</v>
      </c>
      <c r="P32" s="604"/>
      <c r="Q32" s="1801" t="s">
        <v>105</v>
      </c>
      <c r="R32" s="1802"/>
      <c r="S32" s="859">
        <v>0</v>
      </c>
      <c r="T32" s="860">
        <f t="shared" si="15"/>
        <v>0</v>
      </c>
      <c r="U32" s="1741" t="s">
        <v>5</v>
      </c>
      <c r="V32" s="1742"/>
      <c r="W32" s="861"/>
      <c r="X32" s="862"/>
    </row>
    <row r="33" spans="1:38" ht="21.6" customHeight="1">
      <c r="A33" t="s">
        <v>196</v>
      </c>
      <c r="B33" t="s">
        <v>197</v>
      </c>
      <c r="C33">
        <v>0</v>
      </c>
      <c r="D33">
        <v>3</v>
      </c>
      <c r="E33" t="str">
        <f t="shared" si="16"/>
        <v>GU03N</v>
      </c>
      <c r="G33" s="8"/>
      <c r="H33" s="1580" t="s">
        <v>7</v>
      </c>
      <c r="I33" s="1581"/>
      <c r="J33" s="677">
        <v>14.16</v>
      </c>
      <c r="K33" s="678">
        <f>ROUND(J33 * (1 + VAT), 2)</f>
        <v>16.28</v>
      </c>
      <c r="L33" s="677">
        <v>10.36</v>
      </c>
      <c r="M33" s="678">
        <f>ROUND(L33 * (1 + VAT), 2)</f>
        <v>11.91</v>
      </c>
      <c r="N33" s="819">
        <v>11.09</v>
      </c>
      <c r="O33" s="686">
        <f>ROUND(N33 * (1 + VAT), 2)</f>
        <v>12.75</v>
      </c>
      <c r="P33" s="604"/>
      <c r="Q33" s="1775" t="s">
        <v>106</v>
      </c>
      <c r="R33" s="1776"/>
      <c r="S33" s="859">
        <v>5.08</v>
      </c>
      <c r="T33" s="860">
        <f t="shared" si="15"/>
        <v>5.84</v>
      </c>
      <c r="U33" s="1803" t="s">
        <v>6</v>
      </c>
      <c r="V33" s="1804"/>
      <c r="W33" s="863"/>
      <c r="X33" s="864"/>
      <c r="AC33" s="16"/>
      <c r="AD33" s="16"/>
      <c r="AG33" s="15"/>
      <c r="AH33" s="15"/>
      <c r="AI33" s="15"/>
      <c r="AJ33" s="15"/>
      <c r="AK33" s="15"/>
      <c r="AL33" s="15"/>
    </row>
    <row r="34" spans="1:38" ht="21.6" customHeight="1" thickBot="1">
      <c r="A34" t="s">
        <v>196</v>
      </c>
      <c r="B34" t="s">
        <v>197</v>
      </c>
      <c r="C34">
        <v>0</v>
      </c>
      <c r="D34">
        <v>4</v>
      </c>
      <c r="E34" t="str">
        <f t="shared" si="16"/>
        <v>GU04N</v>
      </c>
      <c r="G34" s="8"/>
      <c r="H34" s="1607" t="s">
        <v>117</v>
      </c>
      <c r="I34" s="1608"/>
      <c r="J34" s="687">
        <v>0</v>
      </c>
      <c r="K34" s="688">
        <f>ROUND(J34 * (1 + VAT), 2)</f>
        <v>0</v>
      </c>
      <c r="L34" s="820">
        <v>0</v>
      </c>
      <c r="M34" s="821">
        <f>ROUND(L34 * (1 + VAT), 2)</f>
        <v>0</v>
      </c>
      <c r="N34" s="771">
        <v>11.09</v>
      </c>
      <c r="O34" s="690">
        <f>ROUND(N34 * (1 + VAT), 2)</f>
        <v>12.75</v>
      </c>
      <c r="P34" s="604"/>
      <c r="Q34" s="1775" t="s">
        <v>107</v>
      </c>
      <c r="R34" s="1776"/>
      <c r="S34" s="859">
        <v>16.88</v>
      </c>
      <c r="T34" s="860">
        <f t="shared" si="15"/>
        <v>19.41</v>
      </c>
      <c r="U34" s="1783" t="s">
        <v>7</v>
      </c>
      <c r="V34" s="1784"/>
      <c r="W34" s="865">
        <f>'DUoS NLA'!J73</f>
        <v>20.23</v>
      </c>
      <c r="X34" s="866">
        <f>ROUND(W34 * (1 + VAT), 2)</f>
        <v>23.26</v>
      </c>
      <c r="AC34" s="16"/>
      <c r="AD34" s="16"/>
      <c r="AG34" s="15"/>
      <c r="AH34" s="15"/>
      <c r="AI34" s="15"/>
      <c r="AJ34" s="15"/>
      <c r="AK34" s="15"/>
      <c r="AL34" s="15"/>
    </row>
    <row r="35" spans="1:38" ht="21.6" customHeight="1">
      <c r="A35" s="227" t="s">
        <v>150</v>
      </c>
      <c r="B35" s="227" t="s">
        <v>151</v>
      </c>
      <c r="C35">
        <v>0</v>
      </c>
      <c r="D35">
        <v>3</v>
      </c>
      <c r="E35" t="str">
        <f t="shared" si="16"/>
        <v>NEGenDUoSU03N</v>
      </c>
      <c r="G35" s="8"/>
      <c r="H35" s="867"/>
      <c r="I35" s="604"/>
      <c r="J35" s="604"/>
      <c r="K35" s="604"/>
      <c r="L35" s="604"/>
      <c r="M35" s="604"/>
      <c r="N35" s="604"/>
      <c r="O35" s="657"/>
      <c r="P35" s="604"/>
      <c r="Q35" s="1775" t="s">
        <v>119</v>
      </c>
      <c r="R35" s="1776"/>
      <c r="S35" s="859">
        <v>21.62</v>
      </c>
      <c r="T35" s="860">
        <f t="shared" si="15"/>
        <v>24.86</v>
      </c>
      <c r="U35" s="1786" t="s">
        <v>411</v>
      </c>
      <c r="V35" s="1786"/>
      <c r="W35" s="1786"/>
      <c r="X35" s="1786"/>
      <c r="AC35" s="16"/>
      <c r="AD35" s="16"/>
      <c r="AG35" s="15"/>
      <c r="AH35" s="15"/>
      <c r="AI35" s="15"/>
      <c r="AJ35" s="15"/>
      <c r="AK35" s="15"/>
      <c r="AL35" s="15"/>
    </row>
    <row r="36" spans="1:38" ht="21.6" customHeight="1" thickBot="1">
      <c r="G36" s="8"/>
      <c r="H36" s="604"/>
      <c r="I36" s="604"/>
      <c r="J36" s="604"/>
      <c r="K36" s="604"/>
      <c r="L36" s="604"/>
      <c r="M36" s="604"/>
      <c r="N36" s="604"/>
      <c r="O36" s="604"/>
      <c r="P36" s="604"/>
      <c r="Q36" s="1777" t="s">
        <v>109</v>
      </c>
      <c r="R36" s="1778"/>
      <c r="S36" s="868">
        <v>20.059999999999999</v>
      </c>
      <c r="T36" s="869">
        <f t="shared" si="15"/>
        <v>23.07</v>
      </c>
      <c r="U36" s="1787"/>
      <c r="V36" s="1787"/>
      <c r="W36" s="1787"/>
      <c r="X36" s="1787"/>
      <c r="Y36" s="11"/>
      <c r="Z36" s="16"/>
      <c r="AA36" s="16"/>
      <c r="AB36" s="16"/>
      <c r="AC36" s="16"/>
      <c r="AD36" s="16"/>
      <c r="AG36" s="15"/>
      <c r="AH36" s="15"/>
      <c r="AI36" s="15"/>
      <c r="AJ36" s="15"/>
      <c r="AK36" s="15"/>
      <c r="AL36" s="15"/>
    </row>
    <row r="37" spans="1:38" ht="31.2" customHeight="1" thickBot="1">
      <c r="G37" s="8"/>
      <c r="H37" s="1769" t="s">
        <v>64</v>
      </c>
      <c r="I37" s="1606"/>
      <c r="J37" s="1744" t="s">
        <v>556</v>
      </c>
      <c r="K37" s="1612"/>
      <c r="L37" s="1744" t="s">
        <v>479</v>
      </c>
      <c r="M37" s="1598"/>
      <c r="N37" s="604"/>
      <c r="O37" s="604"/>
      <c r="P37" s="604"/>
      <c r="Q37" s="604"/>
      <c r="R37" s="604"/>
      <c r="S37" s="604"/>
      <c r="T37" s="604"/>
      <c r="U37" s="1787"/>
      <c r="V37" s="1787"/>
      <c r="W37" s="1787"/>
      <c r="X37" s="1787"/>
      <c r="Y37" s="11"/>
      <c r="Z37" s="16"/>
      <c r="AA37" s="16"/>
      <c r="AB37" s="16"/>
      <c r="AC37" s="16"/>
      <c r="AD37" s="16"/>
      <c r="AG37" s="15"/>
      <c r="AH37" s="15"/>
      <c r="AI37" s="15"/>
      <c r="AJ37" s="15"/>
      <c r="AK37" s="15"/>
      <c r="AL37" s="15"/>
    </row>
    <row r="38" spans="1:38" ht="20.25" customHeight="1">
      <c r="G38" s="8"/>
      <c r="H38" s="1770" t="s">
        <v>210</v>
      </c>
      <c r="I38" s="1771"/>
      <c r="J38" s="1616"/>
      <c r="K38" s="1614"/>
      <c r="L38" s="1616"/>
      <c r="M38" s="1564"/>
      <c r="N38" s="604"/>
      <c r="O38" s="604"/>
      <c r="P38" s="604"/>
      <c r="Q38" s="1789" t="s">
        <v>404</v>
      </c>
      <c r="R38" s="1790"/>
      <c r="S38" s="1790"/>
      <c r="T38" s="1791"/>
      <c r="U38" s="695"/>
      <c r="V38" s="604"/>
      <c r="W38" s="604"/>
      <c r="X38" s="604"/>
      <c r="AD38" s="16"/>
      <c r="AG38" s="15"/>
      <c r="AH38" s="15"/>
      <c r="AI38" s="15"/>
      <c r="AJ38" s="15"/>
      <c r="AK38" s="15"/>
      <c r="AL38" s="15"/>
    </row>
    <row r="39" spans="1:38" ht="38.4" customHeight="1" thickBot="1">
      <c r="A39" t="s">
        <v>76</v>
      </c>
      <c r="B39" t="s">
        <v>123</v>
      </c>
      <c r="C39" t="s">
        <v>120</v>
      </c>
      <c r="D39" t="s">
        <v>1</v>
      </c>
      <c r="E39" t="s">
        <v>121</v>
      </c>
      <c r="G39" s="8"/>
      <c r="H39" s="1599" t="s">
        <v>211</v>
      </c>
      <c r="I39" s="1600"/>
      <c r="J39" s="699"/>
      <c r="K39" s="700" t="s">
        <v>26</v>
      </c>
      <c r="L39" s="701"/>
      <c r="M39" s="702" t="s">
        <v>26</v>
      </c>
      <c r="N39" s="604"/>
      <c r="O39" s="604"/>
      <c r="P39" s="604"/>
      <c r="Q39" s="1792"/>
      <c r="R39" s="1793"/>
      <c r="S39" s="1793"/>
      <c r="T39" s="1794"/>
      <c r="U39" s="604"/>
      <c r="V39" s="604"/>
      <c r="W39" s="604"/>
      <c r="X39" s="604"/>
      <c r="AD39" s="16"/>
      <c r="AG39" s="15"/>
      <c r="AH39" s="15"/>
      <c r="AI39" s="15"/>
      <c r="AJ39" s="15"/>
      <c r="AK39" s="15"/>
      <c r="AL39" s="15"/>
    </row>
    <row r="40" spans="1:38" ht="38.4" customHeight="1">
      <c r="A40" t="s">
        <v>196</v>
      </c>
      <c r="B40" t="s">
        <v>197</v>
      </c>
      <c r="C40">
        <v>0</v>
      </c>
      <c r="D40">
        <v>1</v>
      </c>
      <c r="E40" t="str">
        <f>B40&amp;C40&amp;D40&amp;IF($A$2="Non-municipal","N",IF($A$2="Municiple","Y","error"))</f>
        <v>GU01N</v>
      </c>
      <c r="G40" s="8"/>
      <c r="H40" s="1601" t="s">
        <v>256</v>
      </c>
      <c r="I40" s="1602"/>
      <c r="J40" s="704">
        <v>14.94</v>
      </c>
      <c r="K40" s="705">
        <f>ROUND(J40 * (1 + VAT), 2)</f>
        <v>17.18</v>
      </c>
      <c r="L40" s="706">
        <v>0.79</v>
      </c>
      <c r="M40" s="707">
        <f>ROUND(L40 * (1 + VAT), 2)</f>
        <v>0.91</v>
      </c>
      <c r="N40" s="604"/>
      <c r="O40" s="604"/>
      <c r="P40" s="604"/>
      <c r="Q40" s="1779" t="s">
        <v>1</v>
      </c>
      <c r="R40" s="1788"/>
      <c r="S40" s="1795" t="s">
        <v>252</v>
      </c>
      <c r="T40" s="1562"/>
      <c r="U40" s="604"/>
      <c r="V40" s="604"/>
      <c r="W40" s="604"/>
      <c r="X40" s="604"/>
      <c r="AD40" s="16"/>
      <c r="AG40" s="15"/>
      <c r="AH40" s="15"/>
      <c r="AI40" s="15"/>
      <c r="AJ40" s="15"/>
      <c r="AK40" s="15"/>
      <c r="AL40" s="15"/>
    </row>
    <row r="41" spans="1:38" ht="21.6" customHeight="1">
      <c r="A41" t="s">
        <v>196</v>
      </c>
      <c r="B41" t="s">
        <v>197</v>
      </c>
      <c r="C41">
        <v>0</v>
      </c>
      <c r="D41">
        <v>1</v>
      </c>
      <c r="E41" t="str">
        <f t="shared" ref="E41:E43" si="17">B41&amp;C41&amp;D41&amp;IF($A$2="Non-municipal","N",IF($A$2="Municiple","Y","error"))</f>
        <v>GU01N</v>
      </c>
      <c r="G41" s="8"/>
      <c r="H41" s="1580" t="s">
        <v>254</v>
      </c>
      <c r="I41" s="1581"/>
      <c r="J41" s="704">
        <v>69.91</v>
      </c>
      <c r="K41" s="705">
        <f>ROUND(J41 * (1 + VAT), 2)</f>
        <v>80.400000000000006</v>
      </c>
      <c r="L41" s="706">
        <v>13.49</v>
      </c>
      <c r="M41" s="707">
        <f>ROUND(L41 * (1 + VAT), 2)</f>
        <v>15.51</v>
      </c>
      <c r="N41" s="604"/>
      <c r="O41" s="604"/>
      <c r="P41" s="604"/>
      <c r="Q41" s="1599"/>
      <c r="R41" s="1600"/>
      <c r="S41" s="668"/>
      <c r="T41" s="613" t="s">
        <v>26</v>
      </c>
      <c r="U41" s="604"/>
      <c r="V41" s="604"/>
      <c r="W41" s="604"/>
      <c r="X41" s="604"/>
      <c r="AD41" s="16"/>
      <c r="AG41" s="15"/>
      <c r="AH41" s="15"/>
      <c r="AI41" s="15"/>
      <c r="AJ41" s="15"/>
      <c r="AK41" s="15"/>
      <c r="AL41" s="15"/>
    </row>
    <row r="42" spans="1:38" ht="21.6" customHeight="1">
      <c r="A42" t="s">
        <v>196</v>
      </c>
      <c r="B42" t="s">
        <v>197</v>
      </c>
      <c r="C42">
        <v>0</v>
      </c>
      <c r="D42">
        <v>1</v>
      </c>
      <c r="E42" t="str">
        <f t="shared" si="17"/>
        <v>GU01N</v>
      </c>
      <c r="G42" s="8"/>
      <c r="H42" s="1580" t="s">
        <v>255</v>
      </c>
      <c r="I42" s="1581"/>
      <c r="J42" s="704">
        <v>215.91</v>
      </c>
      <c r="K42" s="705">
        <f>ROUND(J42 * (1 + VAT), 2)</f>
        <v>248.3</v>
      </c>
      <c r="L42" s="706">
        <v>21.07</v>
      </c>
      <c r="M42" s="707">
        <f>ROUND(L42 * (1 + VAT), 2)</f>
        <v>24.23</v>
      </c>
      <c r="N42" s="604"/>
      <c r="O42" s="604"/>
      <c r="P42" s="604"/>
      <c r="Q42" s="1741" t="s">
        <v>5</v>
      </c>
      <c r="R42" s="1742"/>
      <c r="S42" s="675">
        <v>0.45</v>
      </c>
      <c r="T42" s="676">
        <f>ROUND(S42 * (1 + VAT), 2)</f>
        <v>0.52</v>
      </c>
      <c r="U42" s="604"/>
      <c r="V42" s="604"/>
      <c r="W42" s="604"/>
      <c r="X42" s="604"/>
      <c r="AD42" s="16"/>
      <c r="AG42" s="15"/>
      <c r="AH42" s="15"/>
      <c r="AI42" s="15"/>
      <c r="AJ42" s="15"/>
      <c r="AK42" s="15"/>
      <c r="AL42" s="15"/>
    </row>
    <row r="43" spans="1:38" ht="21.6" customHeight="1">
      <c r="A43" t="s">
        <v>196</v>
      </c>
      <c r="B43" t="s">
        <v>197</v>
      </c>
      <c r="C43">
        <v>0</v>
      </c>
      <c r="D43">
        <v>1</v>
      </c>
      <c r="E43" t="str">
        <f t="shared" si="17"/>
        <v>GU01N</v>
      </c>
      <c r="G43" s="423"/>
      <c r="H43" s="1772" t="s">
        <v>100</v>
      </c>
      <c r="I43" s="1772"/>
      <c r="J43" s="870">
        <v>215.91</v>
      </c>
      <c r="K43" s="705">
        <f>ROUND(J43 * (1 + VAT), 2)</f>
        <v>248.3</v>
      </c>
      <c r="L43" s="706">
        <v>21.07</v>
      </c>
      <c r="M43" s="707">
        <f>ROUND(L43 * (1 + VAT), 2)</f>
        <v>24.23</v>
      </c>
      <c r="N43" s="604"/>
      <c r="O43" s="604"/>
      <c r="P43" s="604"/>
      <c r="Q43" s="1737" t="s">
        <v>6</v>
      </c>
      <c r="R43" s="1581"/>
      <c r="S43" s="683">
        <v>0.42</v>
      </c>
      <c r="T43" s="684">
        <f>ROUND(S43 * (1 + VAT), 2)</f>
        <v>0.48</v>
      </c>
      <c r="U43" s="604"/>
      <c r="V43" s="604"/>
      <c r="W43" s="604"/>
      <c r="X43" s="604"/>
      <c r="AD43" s="16"/>
      <c r="AG43" s="15"/>
      <c r="AH43" s="15"/>
      <c r="AI43" s="15"/>
      <c r="AJ43" s="15"/>
      <c r="AK43" s="15"/>
      <c r="AL43" s="15"/>
    </row>
    <row r="44" spans="1:38" ht="45" customHeight="1" thickBot="1">
      <c r="A44" t="s">
        <v>196</v>
      </c>
      <c r="B44" t="s">
        <v>197</v>
      </c>
      <c r="C44">
        <v>0</v>
      </c>
      <c r="D44">
        <v>1</v>
      </c>
      <c r="E44" t="str">
        <f>B44&amp;C44&amp;D44&amp;IF($A$2="Non-municipal","N",IF($A$2="Municiple","Y","error"))</f>
        <v>GU01N</v>
      </c>
      <c r="G44" s="8"/>
      <c r="H44" s="1607" t="s">
        <v>118</v>
      </c>
      <c r="I44" s="1608"/>
      <c r="J44" s="709">
        <v>1216.44</v>
      </c>
      <c r="K44" s="710">
        <f>ROUND(J44 * (1 + VAT), 2)</f>
        <v>1398.91</v>
      </c>
      <c r="L44" s="711">
        <v>21.07</v>
      </c>
      <c r="M44" s="712">
        <f>ROUND(L44 * (1 + VAT), 2)</f>
        <v>24.23</v>
      </c>
      <c r="N44" s="604"/>
      <c r="O44" s="604"/>
      <c r="P44" s="604"/>
      <c r="Q44" s="1582" t="s">
        <v>7</v>
      </c>
      <c r="R44" s="1583"/>
      <c r="S44" s="683">
        <v>0.39</v>
      </c>
      <c r="T44" s="684">
        <f>ROUND(S44 * (1 + VAT), 2)</f>
        <v>0.45</v>
      </c>
      <c r="U44" s="604"/>
      <c r="V44" s="604"/>
      <c r="W44" s="604"/>
      <c r="X44" s="604"/>
      <c r="AD44" s="16"/>
      <c r="AG44" s="15"/>
      <c r="AH44" s="15"/>
      <c r="AI44" s="15"/>
      <c r="AJ44" s="15"/>
      <c r="AK44" s="15"/>
      <c r="AL44" s="15"/>
    </row>
    <row r="45" spans="1:38" ht="28.2" customHeight="1" thickBot="1">
      <c r="G45" s="8"/>
      <c r="H45" s="604"/>
      <c r="I45" s="604"/>
      <c r="J45" s="604"/>
      <c r="K45" s="604"/>
      <c r="L45" s="604"/>
      <c r="M45" s="604"/>
      <c r="N45" s="604"/>
      <c r="O45" s="604"/>
      <c r="P45" s="604"/>
      <c r="Q45" s="1609" t="s">
        <v>8</v>
      </c>
      <c r="R45" s="1610"/>
      <c r="S45" s="872">
        <v>0.37</v>
      </c>
      <c r="T45" s="873">
        <f>ROUND(S45 * (1 + VAT), 2)</f>
        <v>0.43</v>
      </c>
      <c r="U45" s="604"/>
      <c r="V45" s="604"/>
      <c r="W45" s="604"/>
      <c r="X45" s="604"/>
      <c r="Y45">
        <f>'Loss Factors'!R10</f>
        <v>0</v>
      </c>
      <c r="AD45" s="16"/>
      <c r="AG45" s="15"/>
      <c r="AH45" s="15"/>
      <c r="AI45" s="15"/>
      <c r="AJ45" s="15"/>
      <c r="AK45" s="15"/>
      <c r="AL45" s="15"/>
    </row>
    <row r="46" spans="1:38" ht="20.25" customHeight="1" thickBot="1">
      <c r="G46" s="8"/>
      <c r="H46" s="1766" t="s">
        <v>402</v>
      </c>
      <c r="I46" s="1767"/>
      <c r="J46" s="1767"/>
      <c r="K46" s="1768"/>
      <c r="L46" s="604"/>
      <c r="Q46" s="653" t="s">
        <v>116</v>
      </c>
      <c r="R46" s="867"/>
      <c r="S46" s="874"/>
      <c r="T46" s="875"/>
      <c r="U46" s="604"/>
      <c r="V46" s="604"/>
      <c r="W46" s="604"/>
      <c r="X46" s="604"/>
      <c r="AD46" s="16"/>
      <c r="AG46" s="15"/>
      <c r="AH46" s="15"/>
      <c r="AI46" s="15"/>
      <c r="AJ46" s="15"/>
      <c r="AK46" s="15"/>
      <c r="AL46" s="15"/>
    </row>
    <row r="47" spans="1:38" ht="44.4" customHeight="1" thickBot="1">
      <c r="H47" s="1561" t="s">
        <v>396</v>
      </c>
      <c r="I47" s="1615"/>
      <c r="J47" s="1593" t="s">
        <v>480</v>
      </c>
      <c r="K47" s="1743"/>
      <c r="L47" s="604"/>
      <c r="U47" s="604"/>
      <c r="V47" s="604"/>
      <c r="W47" s="604"/>
      <c r="X47" s="604"/>
      <c r="AB47" s="16"/>
      <c r="AE47" s="15"/>
      <c r="AF47" s="15"/>
      <c r="AG47" s="15"/>
      <c r="AH47" s="15"/>
      <c r="AI47" s="15"/>
      <c r="AJ47" s="15"/>
    </row>
    <row r="48" spans="1:38" ht="54.6" customHeight="1">
      <c r="H48" s="1563"/>
      <c r="I48" s="1614"/>
      <c r="J48" s="1616"/>
      <c r="K48" s="1564"/>
      <c r="L48" s="714"/>
      <c r="M48" s="1656" t="s">
        <v>403</v>
      </c>
      <c r="N48" s="1745"/>
      <c r="O48" s="1745"/>
      <c r="P48" s="1746"/>
      <c r="U48" s="604"/>
      <c r="V48" s="604"/>
      <c r="W48" s="604"/>
      <c r="X48" s="604"/>
      <c r="AB48" s="16"/>
      <c r="AE48" s="15"/>
      <c r="AF48" s="15"/>
      <c r="AG48" s="15"/>
      <c r="AH48" s="15"/>
      <c r="AI48" s="15"/>
      <c r="AJ48" s="15"/>
    </row>
    <row r="49" spans="1:38" ht="28.2" customHeight="1">
      <c r="H49" s="1563"/>
      <c r="I49" s="1614"/>
      <c r="J49" s="1574"/>
      <c r="K49" s="1625"/>
      <c r="L49" s="604"/>
      <c r="M49" s="899" t="s">
        <v>48</v>
      </c>
      <c r="N49" s="900"/>
      <c r="O49" s="901" t="s">
        <v>49</v>
      </c>
      <c r="P49" s="902"/>
      <c r="U49" s="604"/>
      <c r="V49" s="604"/>
      <c r="W49" s="604"/>
      <c r="X49" s="876"/>
      <c r="Y49" s="95"/>
      <c r="Z49" s="95"/>
      <c r="AA49" s="95"/>
      <c r="AB49" s="16"/>
      <c r="AE49" s="15"/>
      <c r="AF49" s="15"/>
      <c r="AG49" s="15"/>
      <c r="AH49" s="15"/>
      <c r="AI49" s="15"/>
      <c r="AJ49" s="15"/>
    </row>
    <row r="50" spans="1:38" ht="21.6" customHeight="1">
      <c r="A50" t="s">
        <v>76</v>
      </c>
      <c r="B50" t="s">
        <v>123</v>
      </c>
      <c r="C50" t="s">
        <v>120</v>
      </c>
      <c r="D50" t="s">
        <v>1</v>
      </c>
      <c r="E50" t="s">
        <v>121</v>
      </c>
      <c r="H50" s="788"/>
      <c r="I50" s="700" t="s">
        <v>26</v>
      </c>
      <c r="J50" s="827"/>
      <c r="K50" s="702" t="s">
        <v>26</v>
      </c>
      <c r="L50" s="604"/>
      <c r="M50" s="826"/>
      <c r="N50" s="700" t="s">
        <v>26</v>
      </c>
      <c r="O50" s="827"/>
      <c r="P50" s="702" t="s">
        <v>26</v>
      </c>
      <c r="U50" s="604"/>
      <c r="V50" s="604"/>
      <c r="W50" s="604"/>
      <c r="X50" s="604"/>
    </row>
    <row r="51" spans="1:38" ht="21.6" customHeight="1" thickBot="1">
      <c r="A51" t="s">
        <v>196</v>
      </c>
      <c r="B51" t="s">
        <v>197</v>
      </c>
      <c r="C51">
        <v>0</v>
      </c>
      <c r="D51">
        <v>1</v>
      </c>
      <c r="E51" t="str">
        <f>B51&amp;C51&amp;D51&amp;IF($A$2="Non-municipal","N",IF($A$2="Municiple","Y","error"))</f>
        <v>GU01N</v>
      </c>
      <c r="H51" s="720">
        <v>5.37</v>
      </c>
      <c r="I51" s="831">
        <f>ROUND(H51 * (1 + VAT), 2)</f>
        <v>6.18</v>
      </c>
      <c r="J51" s="877">
        <v>5.0999999999999996</v>
      </c>
      <c r="K51" s="830">
        <f>ROUND(J51 * (1 + VAT), 2)</f>
        <v>5.87</v>
      </c>
      <c r="L51" s="604"/>
      <c r="M51" s="720">
        <v>34.49</v>
      </c>
      <c r="N51" s="828">
        <f>ROUND(M51 * (1 + VAT), 2)</f>
        <v>39.659999999999997</v>
      </c>
      <c r="O51" s="829">
        <v>0</v>
      </c>
      <c r="P51" s="830">
        <f>ROUND(O51 * (1 + VAT), 2)</f>
        <v>0</v>
      </c>
      <c r="U51" s="604"/>
      <c r="V51" s="604"/>
      <c r="W51" s="604"/>
      <c r="X51" s="604"/>
    </row>
    <row r="52" spans="1:38" ht="14.25" customHeight="1">
      <c r="G52" s="8"/>
      <c r="H52" s="604"/>
      <c r="I52" s="604"/>
      <c r="J52" s="604"/>
      <c r="K52" s="604"/>
      <c r="L52" s="604"/>
      <c r="M52" s="604"/>
      <c r="N52" s="604"/>
      <c r="O52" s="604"/>
      <c r="P52" s="604"/>
      <c r="Q52" s="604"/>
      <c r="R52" s="604"/>
      <c r="S52" s="604"/>
      <c r="T52" s="604"/>
      <c r="U52" s="604"/>
      <c r="V52" s="604"/>
      <c r="W52" s="604"/>
      <c r="X52" s="604"/>
    </row>
    <row r="53" spans="1:38" ht="20.25" customHeight="1" thickBot="1">
      <c r="G53" s="8"/>
      <c r="H53" s="604"/>
      <c r="I53" s="604"/>
      <c r="J53" s="604"/>
      <c r="K53" s="604"/>
      <c r="L53" s="604"/>
      <c r="M53" s="604"/>
      <c r="N53" s="604"/>
      <c r="O53" s="604"/>
      <c r="P53" s="604"/>
      <c r="Q53" s="604"/>
      <c r="R53" s="604"/>
      <c r="S53" s="604"/>
      <c r="T53" s="604"/>
      <c r="U53" s="604"/>
      <c r="V53" s="604"/>
      <c r="W53" s="604"/>
      <c r="X53" s="604"/>
    </row>
    <row r="54" spans="1:38" ht="20.25" customHeight="1" thickBot="1">
      <c r="G54" s="8"/>
      <c r="H54" s="1796" t="s">
        <v>408</v>
      </c>
      <c r="I54" s="1797"/>
      <c r="J54" s="1797"/>
      <c r="K54" s="1797"/>
      <c r="L54" s="1797"/>
      <c r="M54" s="1797"/>
      <c r="N54" s="1797"/>
      <c r="O54" s="1798"/>
      <c r="P54" s="604"/>
      <c r="Q54" s="604"/>
      <c r="R54" s="604"/>
      <c r="S54" s="604"/>
      <c r="T54" s="604"/>
      <c r="U54" s="604"/>
      <c r="V54" s="604"/>
      <c r="W54" s="604"/>
      <c r="X54" s="604"/>
    </row>
    <row r="55" spans="1:38" ht="67.95" customHeight="1" thickBot="1">
      <c r="H55" s="1605" t="s">
        <v>440</v>
      </c>
      <c r="I55" s="1611"/>
      <c r="J55" s="1611"/>
      <c r="K55" s="1611"/>
      <c r="L55" s="1611"/>
      <c r="M55" s="1807" t="s">
        <v>441</v>
      </c>
      <c r="N55" s="1808"/>
      <c r="O55" s="1809"/>
      <c r="P55" s="604"/>
      <c r="Q55" s="604"/>
      <c r="R55" s="604"/>
      <c r="S55" s="604"/>
      <c r="T55" s="604"/>
      <c r="U55" s="604"/>
      <c r="V55" s="604"/>
      <c r="W55" s="604"/>
      <c r="X55" s="604"/>
      <c r="AC55" s="16"/>
      <c r="AD55" s="16"/>
      <c r="AG55" s="15"/>
      <c r="AH55" s="15"/>
      <c r="AI55" s="15"/>
      <c r="AJ55" s="15"/>
      <c r="AK55" s="15"/>
      <c r="AL55" s="15"/>
    </row>
    <row r="56" spans="1:38" ht="20.25" customHeight="1" thickBot="1">
      <c r="H56" s="1605" t="s">
        <v>442</v>
      </c>
      <c r="I56" s="1611"/>
      <c r="J56" s="1611"/>
      <c r="K56" s="1611"/>
      <c r="L56" s="1810"/>
      <c r="M56" s="1811" t="s">
        <v>442</v>
      </c>
      <c r="N56" s="1812"/>
      <c r="O56" s="1813"/>
      <c r="P56" s="604"/>
      <c r="Q56" s="604"/>
      <c r="R56" s="695"/>
      <c r="S56" s="604"/>
      <c r="T56" s="604"/>
      <c r="U56" s="604"/>
      <c r="V56" s="604"/>
      <c r="W56" s="604"/>
      <c r="X56" s="839"/>
      <c r="Y56" s="11"/>
      <c r="Z56" s="16"/>
      <c r="AA56" s="16"/>
      <c r="AB56" s="16"/>
      <c r="AC56" s="16"/>
      <c r="AD56" s="16"/>
      <c r="AG56" s="15"/>
      <c r="AH56" s="15"/>
      <c r="AI56" s="15"/>
      <c r="AJ56" s="15"/>
      <c r="AK56" s="15"/>
      <c r="AL56" s="15"/>
    </row>
    <row r="57" spans="1:38" ht="93.75" customHeight="1">
      <c r="H57" s="1751" t="s">
        <v>410</v>
      </c>
      <c r="I57" s="1752"/>
      <c r="J57" s="1752"/>
      <c r="K57" s="1752"/>
      <c r="L57" s="897"/>
      <c r="M57" s="1753" t="s">
        <v>409</v>
      </c>
      <c r="N57" s="1754"/>
      <c r="O57" s="1755"/>
      <c r="P57" s="604"/>
      <c r="Q57" s="695"/>
      <c r="R57" s="695"/>
      <c r="S57" s="604"/>
      <c r="T57" s="604"/>
      <c r="U57" s="604"/>
      <c r="V57" s="604"/>
      <c r="W57" s="604"/>
      <c r="X57" s="839"/>
      <c r="Y57" s="11"/>
      <c r="Z57" s="16"/>
      <c r="AA57" s="16"/>
      <c r="AB57" s="16"/>
      <c r="AC57" s="16"/>
      <c r="AD57" s="16"/>
      <c r="AG57" s="15"/>
      <c r="AH57" s="15"/>
      <c r="AI57" s="15"/>
      <c r="AJ57" s="15"/>
      <c r="AK57" s="15"/>
      <c r="AL57" s="15"/>
    </row>
    <row r="58" spans="1:38" ht="20.25" customHeight="1">
      <c r="G58" s="8"/>
      <c r="H58" s="1756" t="s">
        <v>443</v>
      </c>
      <c r="I58" s="1757"/>
      <c r="J58" s="1758"/>
      <c r="K58" s="1759" t="s">
        <v>94</v>
      </c>
      <c r="L58" s="1760"/>
      <c r="M58" s="1761" t="s">
        <v>444</v>
      </c>
      <c r="N58" s="1762"/>
      <c r="O58" s="1763"/>
      <c r="P58" s="604"/>
      <c r="Q58" s="695"/>
      <c r="R58" s="695"/>
      <c r="S58" s="604"/>
      <c r="T58" s="604"/>
      <c r="U58" s="604"/>
      <c r="V58" s="604"/>
      <c r="W58" s="604"/>
      <c r="X58" s="604"/>
      <c r="AD58" s="16"/>
      <c r="AG58" s="15"/>
      <c r="AH58" s="15"/>
      <c r="AI58" s="15"/>
      <c r="AJ58" s="15"/>
      <c r="AK58" s="15"/>
      <c r="AL58" s="15"/>
    </row>
    <row r="59" spans="1:38" ht="20.25" customHeight="1">
      <c r="G59" s="8"/>
      <c r="H59" s="894" t="s">
        <v>464</v>
      </c>
      <c r="I59" s="895"/>
      <c r="J59" s="896"/>
      <c r="K59" s="1764" t="str">
        <f>'Loss Factors'!N5</f>
        <v>Voltage</v>
      </c>
      <c r="L59" s="1765"/>
      <c r="M59" s="1749" t="str">
        <f>' TUoS NLA'!I38</f>
        <v>Cape</v>
      </c>
      <c r="N59" s="1750"/>
      <c r="O59" s="878">
        <f>'Loss Factors'!P14</f>
        <v>1</v>
      </c>
      <c r="P59" s="604"/>
      <c r="Q59" s="604"/>
      <c r="R59" s="604"/>
      <c r="S59" s="604"/>
      <c r="T59" s="604"/>
      <c r="U59" s="604"/>
      <c r="V59" s="604"/>
      <c r="W59" s="604"/>
      <c r="X59" s="604"/>
      <c r="AD59" s="16"/>
      <c r="AG59" s="15"/>
      <c r="AH59" s="15"/>
      <c r="AI59" s="15"/>
      <c r="AJ59" s="15"/>
      <c r="AK59" s="15"/>
      <c r="AL59" s="15"/>
    </row>
    <row r="60" spans="1:38" ht="20.25" customHeight="1">
      <c r="G60" s="8"/>
      <c r="H60" s="879" t="str">
        <f>'Loss Factors'!R6</f>
        <v>≤ 300km</v>
      </c>
      <c r="I60" s="880"/>
      <c r="J60" s="878">
        <f>'Loss Factors'!T6</f>
        <v>1.006</v>
      </c>
      <c r="K60" s="881" t="s">
        <v>5</v>
      </c>
      <c r="L60" s="878">
        <f>'Loss Factors'!O6</f>
        <v>1.1862000000000004</v>
      </c>
      <c r="M60" s="882" t="str">
        <f>' TUoS NLA'!I39</f>
        <v>Karoo</v>
      </c>
      <c r="N60" s="682"/>
      <c r="O60" s="883">
        <f>'Loss Factors'!P15</f>
        <v>1</v>
      </c>
      <c r="P60" s="604"/>
      <c r="Q60" s="604"/>
      <c r="R60" s="604"/>
      <c r="S60" s="604"/>
      <c r="T60" s="604"/>
      <c r="U60" s="604"/>
      <c r="V60" s="604"/>
      <c r="W60" s="604"/>
      <c r="X60" s="604"/>
      <c r="AD60" s="16"/>
      <c r="AG60" s="15"/>
      <c r="AH60" s="15"/>
      <c r="AI60" s="15"/>
      <c r="AJ60" s="15"/>
      <c r="AK60" s="15"/>
      <c r="AL60" s="15"/>
    </row>
    <row r="61" spans="1:38" ht="20.25" customHeight="1">
      <c r="G61" s="8"/>
      <c r="H61" s="879" t="str">
        <f>'Loss Factors'!R7</f>
        <v>&gt; 300km &amp; ≤ 600km</v>
      </c>
      <c r="I61" s="880"/>
      <c r="J61" s="883">
        <f>'Loss Factors'!T7</f>
        <v>1.016</v>
      </c>
      <c r="K61" s="884" t="s">
        <v>6</v>
      </c>
      <c r="L61" s="883">
        <f>'Loss Factors'!O7</f>
        <v>1.1556</v>
      </c>
      <c r="M61" s="882" t="str">
        <f>' TUoS NLA'!I40</f>
        <v>Kwazulu-Natal</v>
      </c>
      <c r="N61" s="682"/>
      <c r="O61" s="883">
        <f>'Loss Factors'!P16</f>
        <v>1.01495</v>
      </c>
      <c r="P61" s="604"/>
      <c r="Q61" s="604"/>
      <c r="R61" s="604"/>
      <c r="S61" s="604"/>
      <c r="T61" s="604"/>
      <c r="U61" s="604"/>
      <c r="V61" s="604"/>
      <c r="W61" s="604"/>
      <c r="X61" s="604"/>
      <c r="AD61" s="16"/>
      <c r="AG61" s="15"/>
      <c r="AH61" s="15"/>
      <c r="AI61" s="15"/>
      <c r="AJ61" s="15"/>
      <c r="AK61" s="15"/>
      <c r="AL61" s="15"/>
    </row>
    <row r="62" spans="1:38" ht="15.6" customHeight="1">
      <c r="H62" s="879" t="str">
        <f>'Loss Factors'!R8</f>
        <v>&gt; 600km &amp; ≤ 900km</v>
      </c>
      <c r="I62" s="880"/>
      <c r="J62" s="885">
        <f>'Loss Factors'!T8</f>
        <v>1.0261</v>
      </c>
      <c r="K62" s="884" t="s">
        <v>7</v>
      </c>
      <c r="L62" s="885">
        <f>'Loss Factors'!O8</f>
        <v>1.0724</v>
      </c>
      <c r="M62" s="882" t="str">
        <f>' TUoS NLA'!I41</f>
        <v>Vaal</v>
      </c>
      <c r="N62" s="682"/>
      <c r="O62" s="883">
        <f>'Loss Factors'!P17</f>
        <v>1.0002599999999999</v>
      </c>
      <c r="P62" s="604"/>
      <c r="Q62" s="604"/>
      <c r="R62" s="604"/>
      <c r="S62" s="604"/>
      <c r="T62" s="604"/>
      <c r="U62" s="604"/>
      <c r="V62" s="604"/>
      <c r="W62" s="604"/>
      <c r="X62" s="604"/>
      <c r="AD62" s="16"/>
      <c r="AG62" s="15"/>
      <c r="AH62" s="15"/>
      <c r="AI62" s="15"/>
      <c r="AJ62" s="15"/>
      <c r="AK62" s="15"/>
      <c r="AL62" s="15"/>
    </row>
    <row r="63" spans="1:38" ht="21.6" customHeight="1" thickBot="1">
      <c r="G63" s="8"/>
      <c r="H63" s="886" t="str">
        <f>'Loss Factors'!R9</f>
        <v>&gt; 900km</v>
      </c>
      <c r="I63" s="887"/>
      <c r="J63" s="888">
        <f>'Loss Factors'!T9</f>
        <v>1.0361</v>
      </c>
      <c r="K63" s="889" t="s">
        <v>115</v>
      </c>
      <c r="L63" s="888">
        <f>'Loss Factors'!O9</f>
        <v>1</v>
      </c>
      <c r="M63" s="882" t="str">
        <f>' TUoS NLA'!I42</f>
        <v>Waterberg</v>
      </c>
      <c r="N63" s="682"/>
      <c r="O63" s="883">
        <f>'Loss Factors'!P18</f>
        <v>1.01352</v>
      </c>
      <c r="P63" s="604"/>
      <c r="Q63" s="604"/>
      <c r="R63" s="604"/>
      <c r="S63" s="604"/>
      <c r="T63" s="604"/>
      <c r="U63" s="604"/>
      <c r="V63" s="604"/>
      <c r="W63" s="604"/>
      <c r="X63" s="604"/>
      <c r="AD63" s="16"/>
      <c r="AG63" s="15"/>
      <c r="AH63" s="15"/>
      <c r="AI63" s="15"/>
      <c r="AJ63" s="15"/>
      <c r="AK63" s="15"/>
      <c r="AL63" s="15"/>
    </row>
    <row r="64" spans="1:38" s="6" customFormat="1" ht="27.6" customHeight="1" thickBot="1">
      <c r="G64" s="483"/>
      <c r="H64" s="653" t="s">
        <v>116</v>
      </c>
      <c r="I64" s="604"/>
      <c r="J64" s="604"/>
      <c r="K64" s="604"/>
      <c r="L64" s="604"/>
      <c r="M64" s="890" t="str">
        <f>' TUoS NLA'!I43</f>
        <v>Mpumalanga</v>
      </c>
      <c r="N64" s="891"/>
      <c r="O64" s="892">
        <f>'Loss Factors'!P19</f>
        <v>1.0148699999999999</v>
      </c>
      <c r="P64" s="893"/>
      <c r="Q64" s="893"/>
      <c r="R64" s="893"/>
      <c r="S64" s="893"/>
      <c r="T64" s="893"/>
      <c r="U64" s="893"/>
      <c r="V64" s="893"/>
      <c r="W64" s="893"/>
      <c r="X64" s="893"/>
      <c r="AD64" s="484"/>
      <c r="AG64" s="485"/>
      <c r="AH64" s="485"/>
      <c r="AI64" s="485"/>
      <c r="AJ64" s="485"/>
      <c r="AK64" s="485"/>
      <c r="AL64" s="485"/>
    </row>
    <row r="65" spans="7:38" ht="20.25" customHeight="1">
      <c r="G65" s="8"/>
      <c r="H65" s="604"/>
      <c r="I65" s="604"/>
      <c r="J65" s="604"/>
      <c r="K65" s="604"/>
      <c r="L65" s="604"/>
      <c r="M65" s="604"/>
      <c r="N65" s="604"/>
      <c r="O65" s="604"/>
      <c r="P65" s="604"/>
      <c r="Q65" s="604"/>
      <c r="R65" s="604"/>
      <c r="S65" s="604"/>
      <c r="T65" s="604"/>
      <c r="U65" s="604"/>
      <c r="V65" s="604"/>
      <c r="W65" s="604"/>
      <c r="X65" s="604"/>
      <c r="AD65" s="16"/>
      <c r="AG65" s="15"/>
      <c r="AH65" s="15"/>
      <c r="AI65" s="15"/>
      <c r="AJ65" s="15"/>
      <c r="AK65" s="15"/>
      <c r="AL65" s="15"/>
    </row>
    <row r="66" spans="7:38" ht="20.25" customHeight="1">
      <c r="G66" s="8"/>
    </row>
    <row r="67" spans="7:38" ht="20.25" customHeight="1">
      <c r="G67" s="8"/>
    </row>
    <row r="68" spans="7:38" ht="20.25" customHeight="1">
      <c r="G68" s="8"/>
    </row>
    <row r="69" spans="7:38" ht="20.25" customHeight="1"/>
    <row r="70" spans="7:38" ht="20.25" customHeight="1"/>
  </sheetData>
  <mergeCells count="80">
    <mergeCell ref="H55:L55"/>
    <mergeCell ref="M55:O55"/>
    <mergeCell ref="H56:L56"/>
    <mergeCell ref="M56:O56"/>
    <mergeCell ref="M48:P48"/>
    <mergeCell ref="Q40:R40"/>
    <mergeCell ref="Q38:T39"/>
    <mergeCell ref="S40:T40"/>
    <mergeCell ref="G2:AA2"/>
    <mergeCell ref="H54:O54"/>
    <mergeCell ref="Q31:R31"/>
    <mergeCell ref="Q32:R32"/>
    <mergeCell ref="Q33:R33"/>
    <mergeCell ref="Q45:R45"/>
    <mergeCell ref="Q44:R44"/>
    <mergeCell ref="Q42:R42"/>
    <mergeCell ref="Q41:R41"/>
    <mergeCell ref="Q43:R43"/>
    <mergeCell ref="L37:M38"/>
    <mergeCell ref="U33:V33"/>
    <mergeCell ref="W29:X30"/>
    <mergeCell ref="Q34:R34"/>
    <mergeCell ref="Q35:R35"/>
    <mergeCell ref="Q36:R36"/>
    <mergeCell ref="Z4:AA6"/>
    <mergeCell ref="Q27:T27"/>
    <mergeCell ref="U27:X27"/>
    <mergeCell ref="Q29:R29"/>
    <mergeCell ref="U29:V29"/>
    <mergeCell ref="V4:W6"/>
    <mergeCell ref="X4:Y6"/>
    <mergeCell ref="S29:T29"/>
    <mergeCell ref="U34:V34"/>
    <mergeCell ref="U31:V31"/>
    <mergeCell ref="U32:V32"/>
    <mergeCell ref="U35:X37"/>
    <mergeCell ref="H12:H15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H8:H11"/>
    <mergeCell ref="H32:I32"/>
    <mergeCell ref="H16:H19"/>
    <mergeCell ref="H20:H23"/>
    <mergeCell ref="H27:O27"/>
    <mergeCell ref="J28:K29"/>
    <mergeCell ref="L28:M29"/>
    <mergeCell ref="N28:O29"/>
    <mergeCell ref="H24:I24"/>
    <mergeCell ref="H31:I31"/>
    <mergeCell ref="H29:I30"/>
    <mergeCell ref="H44:I44"/>
    <mergeCell ref="H47:I49"/>
    <mergeCell ref="H46:K46"/>
    <mergeCell ref="H33:I33"/>
    <mergeCell ref="H34:I34"/>
    <mergeCell ref="H37:I37"/>
    <mergeCell ref="J37:K38"/>
    <mergeCell ref="H38:I38"/>
    <mergeCell ref="H40:I40"/>
    <mergeCell ref="H39:I39"/>
    <mergeCell ref="J47:K48"/>
    <mergeCell ref="J49:K49"/>
    <mergeCell ref="H41:I41"/>
    <mergeCell ref="H42:I42"/>
    <mergeCell ref="H43:I43"/>
    <mergeCell ref="M59:N59"/>
    <mergeCell ref="H57:K57"/>
    <mergeCell ref="M57:O57"/>
    <mergeCell ref="H58:J58"/>
    <mergeCell ref="K58:L58"/>
    <mergeCell ref="M58:O58"/>
    <mergeCell ref="K59:L59"/>
  </mergeCells>
  <conditionalFormatting sqref="W1">
    <cfRule type="cellIs" dxfId="43" priority="3" stopIfTrue="1" operator="notEqual">
      <formula>0</formula>
    </cfRule>
    <cfRule type="cellIs" dxfId="42" priority="4" stopIfTrue="1" operator="equal">
      <formula>0</formula>
    </cfRule>
  </conditionalFormatting>
  <conditionalFormatting sqref="AC8:AC9 AC13:AC23 Y24:Y26 Y36:Y37 Y56:Y57">
    <cfRule type="cellIs" dxfId="41" priority="1" stopIfTrue="1" operator="equal">
      <formula>"check"</formula>
    </cfRule>
  </conditionalFormatting>
  <conditionalFormatting sqref="AE8 AE12 AE16 AE20">
    <cfRule type="cellIs" dxfId="40" priority="2" stopIfTrue="1" operator="notEqual">
      <formula>0</formula>
    </cfRule>
  </conditionalFormatting>
  <hyperlinks>
    <hyperlink ref="G1" location="Menu!A1" display="Back to menu" xr:uid="{00000000-0004-0000-08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3" orientation="landscape" r:id="rId1"/>
  <headerFooter alignWithMargins="0"/>
  <ignoredErrors>
    <ignoredError sqref="AB8:AC23 V47:Y54 L51 H53:K53 P44:P45 N44:O44 N40:O40 H34:I34 H33:I33 H32:I32 H31:I31 H35:O36 H23:I23 H22:I22 H21:I21 H20:I20 H19:I19 H18:I18 H17:I17 H16:I16 H15:I15 H14:I14 H13:I13 H12:I12 H11:I11 H10:I10 H9:I9 H8:I8 H25:Y26 P52:U54 U47:U50 P27:P40 U38:Y38 H45:O45 H37:I37 N37:O38 H30:O30 H28:I28 J39:O39 I29 I27:O27 H50:L50 L47:L49 V64:Y68 Y27:Y33 P55:Y55 H52:L52 P64:U68 P56:Y63 Y37 U51 Y35:Y3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2" tint="-0.249977111117893"/>
    <pageSetUpPr fitToPage="1"/>
  </sheetPr>
  <dimension ref="A1:AP50"/>
  <sheetViews>
    <sheetView showGridLines="0" topLeftCell="L1" zoomScale="50" zoomScaleNormal="50" workbookViewId="0">
      <pane ySplit="2" topLeftCell="A3" activePane="bottomLeft" state="frozen"/>
      <selection activeCell="N29" sqref="N29"/>
      <selection pane="bottomLeft" activeCell="G2" sqref="G2:AA2"/>
    </sheetView>
  </sheetViews>
  <sheetFormatPr defaultColWidth="9.109375" defaultRowHeight="13.2"/>
  <cols>
    <col min="1" max="5" width="9.109375" hidden="1" customWidth="1"/>
    <col min="6" max="6" width="10.5546875" customWidth="1"/>
    <col min="7" max="7" width="5.33203125" customWidth="1"/>
    <col min="8" max="8" width="25.33203125" customWidth="1"/>
    <col min="9" max="9" width="27.44140625" customWidth="1"/>
    <col min="10" max="10" width="19.6640625" customWidth="1"/>
    <col min="11" max="11" width="19" customWidth="1"/>
    <col min="12" max="13" width="17.5546875" customWidth="1"/>
    <col min="14" max="14" width="14.5546875" customWidth="1"/>
    <col min="15" max="15" width="30.33203125" customWidth="1"/>
    <col min="16" max="16" width="17.5546875" customWidth="1"/>
    <col min="17" max="17" width="19" customWidth="1"/>
    <col min="18" max="18" width="17.5546875" customWidth="1"/>
    <col min="19" max="19" width="23.44140625" customWidth="1"/>
    <col min="20" max="20" width="17.5546875" customWidth="1"/>
    <col min="21" max="21" width="29.33203125" customWidth="1"/>
    <col min="22" max="22" width="17.5546875" customWidth="1"/>
    <col min="23" max="23" width="15.5546875" customWidth="1"/>
    <col min="24" max="24" width="13.44140625" bestFit="1" customWidth="1"/>
    <col min="25" max="25" width="14" customWidth="1"/>
    <col min="26" max="26" width="13.44140625" bestFit="1" customWidth="1"/>
    <col min="27" max="27" width="15.88671875" bestFit="1" customWidth="1"/>
    <col min="32" max="32" width="9.44140625" bestFit="1" customWidth="1"/>
  </cols>
  <sheetData>
    <row r="1" spans="1:42" ht="36" customHeight="1">
      <c r="G1" s="359" t="s">
        <v>224</v>
      </c>
      <c r="I1" s="17"/>
      <c r="W1" s="60" t="e">
        <v>#REF!</v>
      </c>
    </row>
    <row r="2" spans="1:42" ht="54" customHeight="1">
      <c r="A2" t="s">
        <v>124</v>
      </c>
      <c r="G2" s="1640" t="s">
        <v>619</v>
      </c>
      <c r="H2" s="1641"/>
      <c r="I2" s="1641"/>
      <c r="J2" s="1641"/>
      <c r="K2" s="1641"/>
      <c r="L2" s="1641"/>
      <c r="M2" s="1641"/>
      <c r="N2" s="1641"/>
      <c r="O2" s="1641"/>
      <c r="P2" s="1641"/>
      <c r="Q2" s="1641"/>
      <c r="R2" s="1641"/>
      <c r="S2" s="1641"/>
      <c r="T2" s="1641"/>
      <c r="U2" s="1641"/>
      <c r="V2" s="1641"/>
      <c r="W2" s="1641"/>
      <c r="X2" s="1641"/>
      <c r="Y2" s="1641"/>
      <c r="Z2" s="1641"/>
      <c r="AA2" s="1641"/>
    </row>
    <row r="3" spans="1:42" ht="13.35" customHeight="1" thickBot="1">
      <c r="G3" s="28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1:42" ht="29.85" customHeight="1" thickBot="1">
      <c r="G4" s="4"/>
      <c r="H4" s="837"/>
      <c r="I4" s="809"/>
      <c r="J4" s="1568" t="s">
        <v>394</v>
      </c>
      <c r="K4" s="1569"/>
      <c r="L4" s="1569"/>
      <c r="M4" s="1569"/>
      <c r="N4" s="1569"/>
      <c r="O4" s="1569"/>
      <c r="P4" s="1569"/>
      <c r="Q4" s="1569"/>
      <c r="R4" s="1569"/>
      <c r="S4" s="1569"/>
      <c r="T4" s="1569"/>
      <c r="U4" s="1570"/>
      <c r="V4" s="1561" t="s">
        <v>562</v>
      </c>
      <c r="W4" s="1562"/>
      <c r="X4" s="1561" t="s">
        <v>558</v>
      </c>
      <c r="Y4" s="1562"/>
      <c r="Z4" s="1561" t="s">
        <v>242</v>
      </c>
      <c r="AA4" s="1562"/>
      <c r="AB4" s="30"/>
    </row>
    <row r="5" spans="1:42" ht="20.25" customHeight="1">
      <c r="G5" s="5"/>
      <c r="H5" s="1571" t="s">
        <v>27</v>
      </c>
      <c r="I5" s="607"/>
      <c r="J5" s="1574" t="s">
        <v>484</v>
      </c>
      <c r="K5" s="1575"/>
      <c r="L5" s="1575"/>
      <c r="M5" s="1575"/>
      <c r="N5" s="1575"/>
      <c r="O5" s="1576"/>
      <c r="P5" s="1574" t="s">
        <v>485</v>
      </c>
      <c r="Q5" s="1575"/>
      <c r="R5" s="1575"/>
      <c r="S5" s="1575"/>
      <c r="T5" s="1575"/>
      <c r="U5" s="1579"/>
      <c r="V5" s="1563"/>
      <c r="W5" s="1564"/>
      <c r="X5" s="1563"/>
      <c r="Y5" s="1564"/>
      <c r="Z5" s="1563"/>
      <c r="AA5" s="1564"/>
    </row>
    <row r="6" spans="1:42" ht="20.25" customHeight="1">
      <c r="G6" s="5"/>
      <c r="H6" s="1814"/>
      <c r="I6" s="608" t="s">
        <v>1</v>
      </c>
      <c r="J6" s="1575" t="s">
        <v>2</v>
      </c>
      <c r="K6" s="1577"/>
      <c r="L6" s="1575" t="s">
        <v>3</v>
      </c>
      <c r="M6" s="1577"/>
      <c r="N6" s="1575" t="s">
        <v>4</v>
      </c>
      <c r="O6" s="1576"/>
      <c r="P6" s="1578" t="s">
        <v>2</v>
      </c>
      <c r="Q6" s="1577"/>
      <c r="R6" s="1575" t="s">
        <v>3</v>
      </c>
      <c r="S6" s="1577"/>
      <c r="T6" s="1575" t="s">
        <v>4</v>
      </c>
      <c r="U6" s="1579"/>
      <c r="V6" s="1563"/>
      <c r="W6" s="1564"/>
      <c r="X6" s="1563"/>
      <c r="Y6" s="1564"/>
      <c r="Z6" s="1563"/>
      <c r="AA6" s="1564"/>
      <c r="AD6" s="3"/>
    </row>
    <row r="7" spans="1:42" ht="20.2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815"/>
      <c r="I7" s="609"/>
      <c r="J7" s="943" t="s">
        <v>35</v>
      </c>
      <c r="K7" s="611" t="s">
        <v>26</v>
      </c>
      <c r="L7" s="944"/>
      <c r="M7" s="611" t="s">
        <v>26</v>
      </c>
      <c r="N7" s="944"/>
      <c r="O7" s="664" t="s">
        <v>26</v>
      </c>
      <c r="P7" s="944"/>
      <c r="Q7" s="611" t="s">
        <v>26</v>
      </c>
      <c r="R7" s="944"/>
      <c r="S7" s="611" t="s">
        <v>26</v>
      </c>
      <c r="T7" s="944"/>
      <c r="U7" s="613" t="s">
        <v>26</v>
      </c>
      <c r="V7" s="945"/>
      <c r="W7" s="613" t="s">
        <v>26</v>
      </c>
      <c r="X7" s="945"/>
      <c r="Y7" s="613" t="s">
        <v>26</v>
      </c>
      <c r="Z7" s="945"/>
      <c r="AA7" s="613" t="s">
        <v>26</v>
      </c>
      <c r="AD7" s="3"/>
    </row>
    <row r="8" spans="1:42" ht="21.6" customHeight="1">
      <c r="A8" t="s">
        <v>175</v>
      </c>
      <c r="B8" t="s">
        <v>176</v>
      </c>
      <c r="C8">
        <v>0</v>
      </c>
      <c r="D8">
        <v>1</v>
      </c>
      <c r="E8" t="str">
        <f>B8&amp;C8&amp;D8&amp;IF($A$2="Non-municipal","N",IF($A$2="Municiple","Y","error"))</f>
        <v>Mi01N</v>
      </c>
      <c r="G8" s="5"/>
      <c r="H8" s="1565" t="s">
        <v>29</v>
      </c>
      <c r="I8" s="615" t="s">
        <v>5</v>
      </c>
      <c r="J8" s="616">
        <v>739.28</v>
      </c>
      <c r="K8" s="617">
        <f t="shared" ref="K8:K23" si="0">ROUND(J8 * (1 + VAT), 2)</f>
        <v>850.17</v>
      </c>
      <c r="L8" s="616">
        <v>184.82</v>
      </c>
      <c r="M8" s="617">
        <f t="shared" ref="M8:M23" si="1">ROUND(L8 * (1 + VAT), 2)</f>
        <v>212.54</v>
      </c>
      <c r="N8" s="616">
        <v>123.2</v>
      </c>
      <c r="O8" s="810">
        <f t="shared" ref="O8:O23" si="2">ROUND(N8 * (1 + VAT), 2)</f>
        <v>141.68</v>
      </c>
      <c r="P8" s="616">
        <v>306.82</v>
      </c>
      <c r="Q8" s="617">
        <f t="shared" ref="Q8:Q23" si="3">ROUND(P8 * (1 + VAT), 2)</f>
        <v>352.84</v>
      </c>
      <c r="R8" s="616">
        <v>172.5</v>
      </c>
      <c r="S8" s="617">
        <f t="shared" ref="S8:S23" si="4">ROUND(R8 * (1 + VAT), 2)</f>
        <v>198.38</v>
      </c>
      <c r="T8" s="616">
        <v>123.2</v>
      </c>
      <c r="U8" s="618">
        <f t="shared" ref="U8:Y23" si="5">ROUND(T8 * (1 + VAT), 2)</f>
        <v>141.68</v>
      </c>
      <c r="V8" s="616">
        <v>24.78</v>
      </c>
      <c r="W8" s="618">
        <f t="shared" si="5"/>
        <v>28.5</v>
      </c>
      <c r="X8" s="622">
        <v>5.29</v>
      </c>
      <c r="Y8" s="623">
        <f t="shared" si="5"/>
        <v>6.08</v>
      </c>
      <c r="Z8" s="622">
        <v>54.22</v>
      </c>
      <c r="AA8" s="623">
        <f t="shared" ref="AA8:AA23" si="6">ROUND(Z8 * (1 + VAT), 2)</f>
        <v>62.35</v>
      </c>
      <c r="AB8" s="221"/>
      <c r="AC8" s="229"/>
      <c r="AD8" s="236"/>
      <c r="AE8" s="231"/>
      <c r="AF8" s="220"/>
      <c r="AG8" s="220"/>
      <c r="AH8" s="220"/>
      <c r="AM8" s="232"/>
      <c r="AN8" s="232"/>
      <c r="AO8" s="232"/>
      <c r="AP8" s="232"/>
    </row>
    <row r="9" spans="1:42" ht="21.6" customHeight="1">
      <c r="A9" t="s">
        <v>175</v>
      </c>
      <c r="B9" t="s">
        <v>176</v>
      </c>
      <c r="C9">
        <v>0</v>
      </c>
      <c r="D9">
        <v>2</v>
      </c>
      <c r="E9" t="str">
        <f t="shared" ref="E9:E23" si="7">B9&amp;C9&amp;D9&amp;IF($A$2="Non-municipal","N",IF($A$2="Municiple","Y","error"))</f>
        <v>Mi02N</v>
      </c>
      <c r="G9" s="5"/>
      <c r="H9" s="1566"/>
      <c r="I9" s="615" t="s">
        <v>6</v>
      </c>
      <c r="J9" s="624">
        <v>720.19</v>
      </c>
      <c r="K9" s="625">
        <f t="shared" si="0"/>
        <v>828.22</v>
      </c>
      <c r="L9" s="624">
        <v>180.05</v>
      </c>
      <c r="M9" s="625">
        <f t="shared" si="1"/>
        <v>207.06</v>
      </c>
      <c r="N9" s="624">
        <v>120.03</v>
      </c>
      <c r="O9" s="811">
        <f t="shared" si="2"/>
        <v>138.03</v>
      </c>
      <c r="P9" s="624">
        <v>298.89</v>
      </c>
      <c r="Q9" s="625">
        <f t="shared" si="3"/>
        <v>343.72</v>
      </c>
      <c r="R9" s="624">
        <v>168.05</v>
      </c>
      <c r="S9" s="625">
        <f t="shared" si="4"/>
        <v>193.26</v>
      </c>
      <c r="T9" s="624">
        <v>120.03</v>
      </c>
      <c r="U9" s="626">
        <f t="shared" si="5"/>
        <v>138.03</v>
      </c>
      <c r="V9" s="624">
        <v>24.14</v>
      </c>
      <c r="W9" s="626">
        <f t="shared" si="5"/>
        <v>27.76</v>
      </c>
      <c r="X9" s="630">
        <v>12.27</v>
      </c>
      <c r="Y9" s="631">
        <f t="shared" si="5"/>
        <v>14.11</v>
      </c>
      <c r="Z9" s="630">
        <v>50.27</v>
      </c>
      <c r="AA9" s="631">
        <f t="shared" si="6"/>
        <v>57.81</v>
      </c>
      <c r="AB9" s="232"/>
      <c r="AC9" s="229"/>
      <c r="AD9" s="236"/>
      <c r="AE9" s="221"/>
      <c r="AF9" s="221"/>
      <c r="AG9" s="221"/>
      <c r="AH9" s="221"/>
      <c r="AM9" s="232"/>
      <c r="AN9" s="232"/>
      <c r="AO9" s="232"/>
      <c r="AP9" s="232"/>
    </row>
    <row r="10" spans="1:42" ht="21.6" customHeight="1">
      <c r="A10" t="s">
        <v>175</v>
      </c>
      <c r="B10" t="s">
        <v>176</v>
      </c>
      <c r="C10">
        <v>0</v>
      </c>
      <c r="D10">
        <v>3</v>
      </c>
      <c r="E10" t="str">
        <f t="shared" si="7"/>
        <v>Mi03N</v>
      </c>
      <c r="G10" s="5"/>
      <c r="H10" s="1566"/>
      <c r="I10" s="615" t="s">
        <v>7</v>
      </c>
      <c r="J10" s="624">
        <v>668.35</v>
      </c>
      <c r="K10" s="625">
        <f t="shared" si="0"/>
        <v>768.6</v>
      </c>
      <c r="L10" s="624">
        <v>167.08</v>
      </c>
      <c r="M10" s="625">
        <f t="shared" si="1"/>
        <v>192.14</v>
      </c>
      <c r="N10" s="624">
        <v>111.39</v>
      </c>
      <c r="O10" s="811">
        <f t="shared" si="2"/>
        <v>128.1</v>
      </c>
      <c r="P10" s="624">
        <v>277.38</v>
      </c>
      <c r="Q10" s="625">
        <f t="shared" si="3"/>
        <v>318.99</v>
      </c>
      <c r="R10" s="624">
        <v>155.96</v>
      </c>
      <c r="S10" s="625">
        <f t="shared" si="4"/>
        <v>179.35</v>
      </c>
      <c r="T10" s="624">
        <v>111.39</v>
      </c>
      <c r="U10" s="626">
        <f t="shared" si="5"/>
        <v>128.1</v>
      </c>
      <c r="V10" s="624">
        <v>22.4</v>
      </c>
      <c r="W10" s="626">
        <f t="shared" si="5"/>
        <v>25.76</v>
      </c>
      <c r="X10" s="630">
        <v>9.2799999999999994</v>
      </c>
      <c r="Y10" s="631">
        <f t="shared" si="5"/>
        <v>10.67</v>
      </c>
      <c r="Z10" s="630">
        <v>24.33</v>
      </c>
      <c r="AA10" s="631">
        <f t="shared" si="6"/>
        <v>27.98</v>
      </c>
      <c r="AB10" s="232"/>
      <c r="AC10" s="229"/>
      <c r="AD10" s="236"/>
      <c r="AE10" s="221"/>
      <c r="AF10" s="221"/>
      <c r="AG10" s="221"/>
      <c r="AH10" s="221"/>
      <c r="AM10" s="232"/>
      <c r="AN10" s="232"/>
      <c r="AO10" s="232"/>
      <c r="AP10" s="232"/>
    </row>
    <row r="11" spans="1:42" ht="21.6" customHeight="1">
      <c r="A11" t="s">
        <v>175</v>
      </c>
      <c r="B11" t="s">
        <v>176</v>
      </c>
      <c r="C11">
        <v>0</v>
      </c>
      <c r="D11">
        <v>4</v>
      </c>
      <c r="E11" t="str">
        <f t="shared" si="7"/>
        <v>Mi04N</v>
      </c>
      <c r="G11" s="5"/>
      <c r="H11" s="1567"/>
      <c r="I11" s="632" t="s">
        <v>115</v>
      </c>
      <c r="J11" s="633">
        <v>623.23</v>
      </c>
      <c r="K11" s="634">
        <f t="shared" si="0"/>
        <v>716.71</v>
      </c>
      <c r="L11" s="633">
        <v>155.81</v>
      </c>
      <c r="M11" s="634">
        <f t="shared" si="1"/>
        <v>179.18</v>
      </c>
      <c r="N11" s="633">
        <v>103.87</v>
      </c>
      <c r="O11" s="812">
        <f t="shared" si="2"/>
        <v>119.45</v>
      </c>
      <c r="P11" s="633">
        <v>258.64999999999998</v>
      </c>
      <c r="Q11" s="634">
        <f t="shared" si="3"/>
        <v>297.45</v>
      </c>
      <c r="R11" s="633">
        <v>145.43</v>
      </c>
      <c r="S11" s="634">
        <f t="shared" si="4"/>
        <v>167.24</v>
      </c>
      <c r="T11" s="633">
        <v>103.87</v>
      </c>
      <c r="U11" s="635">
        <f t="shared" si="5"/>
        <v>119.45</v>
      </c>
      <c r="V11" s="633">
        <v>20.89</v>
      </c>
      <c r="W11" s="635">
        <f t="shared" si="5"/>
        <v>24.02</v>
      </c>
      <c r="X11" s="639">
        <v>10.65</v>
      </c>
      <c r="Y11" s="640">
        <f t="shared" si="5"/>
        <v>12.25</v>
      </c>
      <c r="Z11" s="639">
        <v>17.77</v>
      </c>
      <c r="AA11" s="640">
        <f t="shared" si="6"/>
        <v>20.440000000000001</v>
      </c>
      <c r="AB11" s="232"/>
      <c r="AC11" s="229"/>
      <c r="AD11" s="236"/>
      <c r="AE11" s="221"/>
      <c r="AF11" s="221"/>
      <c r="AG11" s="221"/>
      <c r="AH11" s="221"/>
      <c r="AM11" s="232"/>
      <c r="AN11" s="232"/>
      <c r="AO11" s="232"/>
      <c r="AP11" s="232"/>
    </row>
    <row r="12" spans="1:42" ht="21.6" customHeight="1">
      <c r="A12" t="s">
        <v>175</v>
      </c>
      <c r="B12" t="s">
        <v>176</v>
      </c>
      <c r="C12">
        <v>1</v>
      </c>
      <c r="D12">
        <v>1</v>
      </c>
      <c r="E12" t="str">
        <f t="shared" si="7"/>
        <v>Mi11N</v>
      </c>
      <c r="G12" s="5"/>
      <c r="H12" s="1565" t="s">
        <v>30</v>
      </c>
      <c r="I12" s="615" t="s">
        <v>5</v>
      </c>
      <c r="J12" s="616">
        <v>746.66</v>
      </c>
      <c r="K12" s="617">
        <f t="shared" si="0"/>
        <v>858.66</v>
      </c>
      <c r="L12" s="616">
        <v>186.67</v>
      </c>
      <c r="M12" s="617">
        <f t="shared" si="1"/>
        <v>214.67</v>
      </c>
      <c r="N12" s="616">
        <v>124.43</v>
      </c>
      <c r="O12" s="810">
        <f t="shared" si="2"/>
        <v>143.09</v>
      </c>
      <c r="P12" s="616">
        <v>309.88</v>
      </c>
      <c r="Q12" s="617">
        <f t="shared" si="3"/>
        <v>356.36</v>
      </c>
      <c r="R12" s="616">
        <v>174.23</v>
      </c>
      <c r="S12" s="617">
        <f t="shared" si="4"/>
        <v>200.36</v>
      </c>
      <c r="T12" s="616">
        <v>124.43</v>
      </c>
      <c r="U12" s="618">
        <f t="shared" si="5"/>
        <v>143.09</v>
      </c>
      <c r="V12" s="616">
        <v>24.78</v>
      </c>
      <c r="W12" s="618">
        <f t="shared" si="5"/>
        <v>28.5</v>
      </c>
      <c r="X12" s="641">
        <v>5.29</v>
      </c>
      <c r="Y12" s="642">
        <f t="shared" si="5"/>
        <v>6.08</v>
      </c>
      <c r="Z12" s="641">
        <v>54.35</v>
      </c>
      <c r="AA12" s="642">
        <f t="shared" si="6"/>
        <v>62.5</v>
      </c>
      <c r="AC12" s="229"/>
      <c r="AD12" s="236"/>
      <c r="AE12" s="231"/>
      <c r="AF12" s="220"/>
      <c r="AG12" s="220"/>
      <c r="AH12" s="220"/>
      <c r="AM12" s="232"/>
      <c r="AN12" s="232"/>
      <c r="AO12" s="232"/>
      <c r="AP12" s="232"/>
    </row>
    <row r="13" spans="1:42" ht="21.6" customHeight="1">
      <c r="A13" t="s">
        <v>175</v>
      </c>
      <c r="B13" t="s">
        <v>176</v>
      </c>
      <c r="C13">
        <v>1</v>
      </c>
      <c r="D13">
        <v>2</v>
      </c>
      <c r="E13" t="str">
        <f t="shared" si="7"/>
        <v>Mi12N</v>
      </c>
      <c r="G13" s="5"/>
      <c r="H13" s="1566"/>
      <c r="I13" s="615" t="s">
        <v>6</v>
      </c>
      <c r="J13" s="624">
        <v>727.41</v>
      </c>
      <c r="K13" s="625">
        <f t="shared" si="0"/>
        <v>836.52</v>
      </c>
      <c r="L13" s="624">
        <v>181.85</v>
      </c>
      <c r="M13" s="625">
        <f t="shared" si="1"/>
        <v>209.13</v>
      </c>
      <c r="N13" s="624">
        <v>121.24</v>
      </c>
      <c r="O13" s="811">
        <f t="shared" si="2"/>
        <v>139.43</v>
      </c>
      <c r="P13" s="624">
        <v>301.88</v>
      </c>
      <c r="Q13" s="625">
        <f t="shared" si="3"/>
        <v>347.16</v>
      </c>
      <c r="R13" s="624">
        <v>169.72</v>
      </c>
      <c r="S13" s="625">
        <f t="shared" si="4"/>
        <v>195.18</v>
      </c>
      <c r="T13" s="624">
        <v>121.24</v>
      </c>
      <c r="U13" s="626">
        <f t="shared" si="5"/>
        <v>139.43</v>
      </c>
      <c r="V13" s="624">
        <v>24.14</v>
      </c>
      <c r="W13" s="626">
        <f t="shared" si="5"/>
        <v>27.76</v>
      </c>
      <c r="X13" s="630">
        <v>12.27</v>
      </c>
      <c r="Y13" s="631">
        <f t="shared" si="5"/>
        <v>14.11</v>
      </c>
      <c r="Z13" s="630">
        <v>50.38</v>
      </c>
      <c r="AA13" s="631">
        <f t="shared" si="6"/>
        <v>57.94</v>
      </c>
      <c r="AB13" s="233"/>
      <c r="AC13" s="229"/>
      <c r="AD13" s="236"/>
      <c r="AE13" s="221"/>
      <c r="AF13" s="221"/>
      <c r="AG13" s="221"/>
      <c r="AH13" s="221"/>
      <c r="AM13" s="232"/>
      <c r="AN13" s="232"/>
      <c r="AO13" s="232"/>
      <c r="AP13" s="232"/>
    </row>
    <row r="14" spans="1:42" ht="21.6" customHeight="1">
      <c r="A14" t="s">
        <v>175</v>
      </c>
      <c r="B14" t="s">
        <v>176</v>
      </c>
      <c r="C14">
        <v>1</v>
      </c>
      <c r="D14">
        <v>3</v>
      </c>
      <c r="E14" t="str">
        <f t="shared" si="7"/>
        <v>Mi13N</v>
      </c>
      <c r="G14" s="5"/>
      <c r="H14" s="1566"/>
      <c r="I14" s="615" t="s">
        <v>7</v>
      </c>
      <c r="J14" s="624">
        <v>675.03</v>
      </c>
      <c r="K14" s="625">
        <f t="shared" si="0"/>
        <v>776.28</v>
      </c>
      <c r="L14" s="624">
        <v>168.76</v>
      </c>
      <c r="M14" s="625">
        <f t="shared" si="1"/>
        <v>194.07</v>
      </c>
      <c r="N14" s="624">
        <v>112.5</v>
      </c>
      <c r="O14" s="811">
        <f t="shared" si="2"/>
        <v>129.38</v>
      </c>
      <c r="P14" s="624">
        <v>280.14999999999998</v>
      </c>
      <c r="Q14" s="625">
        <f t="shared" si="3"/>
        <v>322.17</v>
      </c>
      <c r="R14" s="624">
        <v>157.51</v>
      </c>
      <c r="S14" s="625">
        <f t="shared" si="4"/>
        <v>181.14</v>
      </c>
      <c r="T14" s="624">
        <v>112.5</v>
      </c>
      <c r="U14" s="626">
        <f t="shared" si="5"/>
        <v>129.38</v>
      </c>
      <c r="V14" s="624">
        <v>22.4</v>
      </c>
      <c r="W14" s="626">
        <f t="shared" si="5"/>
        <v>25.76</v>
      </c>
      <c r="X14" s="630">
        <v>9.2799999999999994</v>
      </c>
      <c r="Y14" s="631">
        <f t="shared" si="5"/>
        <v>10.67</v>
      </c>
      <c r="Z14" s="630">
        <v>24.44</v>
      </c>
      <c r="AA14" s="631">
        <f t="shared" si="6"/>
        <v>28.11</v>
      </c>
      <c r="AB14" s="233"/>
      <c r="AC14" s="229"/>
      <c r="AD14" s="236"/>
      <c r="AE14" s="221"/>
      <c r="AF14" s="221"/>
      <c r="AG14" s="221"/>
      <c r="AH14" s="221"/>
      <c r="AM14" s="232"/>
      <c r="AN14" s="232"/>
      <c r="AO14" s="232"/>
      <c r="AP14" s="232"/>
    </row>
    <row r="15" spans="1:42" ht="21.6" customHeight="1">
      <c r="A15" t="s">
        <v>175</v>
      </c>
      <c r="B15" t="s">
        <v>176</v>
      </c>
      <c r="C15">
        <v>1</v>
      </c>
      <c r="D15">
        <v>4</v>
      </c>
      <c r="E15" t="str">
        <f t="shared" si="7"/>
        <v>Mi14N</v>
      </c>
      <c r="G15" s="5"/>
      <c r="H15" s="1567"/>
      <c r="I15" s="632" t="s">
        <v>115</v>
      </c>
      <c r="J15" s="633">
        <v>629.46</v>
      </c>
      <c r="K15" s="634">
        <f t="shared" si="0"/>
        <v>723.88</v>
      </c>
      <c r="L15" s="633">
        <v>157.37</v>
      </c>
      <c r="M15" s="634">
        <f t="shared" si="1"/>
        <v>180.98</v>
      </c>
      <c r="N15" s="633">
        <v>104.91</v>
      </c>
      <c r="O15" s="812">
        <f t="shared" si="2"/>
        <v>120.65</v>
      </c>
      <c r="P15" s="633">
        <v>261.23</v>
      </c>
      <c r="Q15" s="634">
        <f t="shared" si="3"/>
        <v>300.41000000000003</v>
      </c>
      <c r="R15" s="633">
        <v>146.87</v>
      </c>
      <c r="S15" s="634">
        <f t="shared" si="4"/>
        <v>168.9</v>
      </c>
      <c r="T15" s="633">
        <v>104.91</v>
      </c>
      <c r="U15" s="635">
        <f t="shared" si="5"/>
        <v>120.65</v>
      </c>
      <c r="V15" s="633">
        <v>20.89</v>
      </c>
      <c r="W15" s="635">
        <f t="shared" si="5"/>
        <v>24.02</v>
      </c>
      <c r="X15" s="639">
        <v>10.65</v>
      </c>
      <c r="Y15" s="640">
        <f t="shared" si="5"/>
        <v>12.25</v>
      </c>
      <c r="Z15" s="639">
        <v>17.96</v>
      </c>
      <c r="AA15" s="640">
        <f t="shared" si="6"/>
        <v>20.65</v>
      </c>
      <c r="AB15" s="233"/>
      <c r="AC15" s="229"/>
      <c r="AD15" s="236"/>
      <c r="AE15" s="221"/>
      <c r="AF15" s="221"/>
      <c r="AG15" s="221"/>
      <c r="AH15" s="221"/>
      <c r="AM15" s="232"/>
      <c r="AN15" s="232"/>
      <c r="AO15" s="232"/>
      <c r="AP15" s="232"/>
    </row>
    <row r="16" spans="1:42" ht="21.6" customHeight="1">
      <c r="A16" t="s">
        <v>175</v>
      </c>
      <c r="B16" t="s">
        <v>176</v>
      </c>
      <c r="C16">
        <v>2</v>
      </c>
      <c r="D16">
        <v>1</v>
      </c>
      <c r="E16" t="str">
        <f t="shared" si="7"/>
        <v>Mi21N</v>
      </c>
      <c r="G16" s="5"/>
      <c r="H16" s="1565" t="s">
        <v>31</v>
      </c>
      <c r="I16" s="615" t="s">
        <v>5</v>
      </c>
      <c r="J16" s="616">
        <v>754.06</v>
      </c>
      <c r="K16" s="617">
        <f t="shared" si="0"/>
        <v>867.17</v>
      </c>
      <c r="L16" s="616">
        <v>188.51</v>
      </c>
      <c r="M16" s="617">
        <f t="shared" si="1"/>
        <v>216.79</v>
      </c>
      <c r="N16" s="616">
        <v>125.67</v>
      </c>
      <c r="O16" s="810">
        <f t="shared" si="2"/>
        <v>144.52000000000001</v>
      </c>
      <c r="P16" s="616">
        <v>312.95</v>
      </c>
      <c r="Q16" s="617">
        <f t="shared" si="3"/>
        <v>359.89</v>
      </c>
      <c r="R16" s="616">
        <v>175.94</v>
      </c>
      <c r="S16" s="617">
        <f t="shared" si="4"/>
        <v>202.33</v>
      </c>
      <c r="T16" s="616">
        <v>125.67</v>
      </c>
      <c r="U16" s="618">
        <f t="shared" si="5"/>
        <v>144.52000000000001</v>
      </c>
      <c r="V16" s="616">
        <v>24.78</v>
      </c>
      <c r="W16" s="618">
        <f t="shared" si="5"/>
        <v>28.5</v>
      </c>
      <c r="X16" s="641">
        <v>5.29</v>
      </c>
      <c r="Y16" s="642">
        <f t="shared" si="5"/>
        <v>6.08</v>
      </c>
      <c r="Z16" s="641">
        <v>54.46</v>
      </c>
      <c r="AA16" s="642">
        <f t="shared" si="6"/>
        <v>62.63</v>
      </c>
      <c r="AC16" s="229"/>
      <c r="AD16" s="236"/>
      <c r="AE16" s="231"/>
      <c r="AF16" s="220"/>
      <c r="AG16" s="220"/>
      <c r="AH16" s="220"/>
      <c r="AM16" s="232"/>
      <c r="AN16" s="232"/>
      <c r="AO16" s="232"/>
      <c r="AP16" s="232"/>
    </row>
    <row r="17" spans="1:42" ht="21.6" customHeight="1">
      <c r="A17" t="s">
        <v>175</v>
      </c>
      <c r="B17" t="s">
        <v>176</v>
      </c>
      <c r="C17">
        <v>2</v>
      </c>
      <c r="D17">
        <v>2</v>
      </c>
      <c r="E17" t="str">
        <f t="shared" si="7"/>
        <v>Mi22N</v>
      </c>
      <c r="G17" s="5"/>
      <c r="H17" s="1566"/>
      <c r="I17" s="615" t="s">
        <v>6</v>
      </c>
      <c r="J17" s="624">
        <v>734.61</v>
      </c>
      <c r="K17" s="625">
        <f t="shared" si="0"/>
        <v>844.8</v>
      </c>
      <c r="L17" s="624">
        <v>183.66</v>
      </c>
      <c r="M17" s="625">
        <f t="shared" si="1"/>
        <v>211.21</v>
      </c>
      <c r="N17" s="624">
        <v>122.43</v>
      </c>
      <c r="O17" s="811">
        <f t="shared" si="2"/>
        <v>140.79</v>
      </c>
      <c r="P17" s="624">
        <v>304.87</v>
      </c>
      <c r="Q17" s="625">
        <f t="shared" si="3"/>
        <v>350.6</v>
      </c>
      <c r="R17" s="624">
        <v>171.41</v>
      </c>
      <c r="S17" s="625">
        <f t="shared" si="4"/>
        <v>197.12</v>
      </c>
      <c r="T17" s="624">
        <v>122.43</v>
      </c>
      <c r="U17" s="626">
        <f t="shared" si="5"/>
        <v>140.79</v>
      </c>
      <c r="V17" s="624">
        <v>24.14</v>
      </c>
      <c r="W17" s="626">
        <f t="shared" si="5"/>
        <v>27.76</v>
      </c>
      <c r="X17" s="630">
        <v>12.27</v>
      </c>
      <c r="Y17" s="631">
        <f t="shared" si="5"/>
        <v>14.11</v>
      </c>
      <c r="Z17" s="630">
        <v>50.5</v>
      </c>
      <c r="AA17" s="631">
        <f t="shared" si="6"/>
        <v>58.08</v>
      </c>
      <c r="AB17" s="7"/>
      <c r="AC17" s="229"/>
      <c r="AD17" s="236"/>
      <c r="AE17" s="221"/>
      <c r="AF17" s="221"/>
      <c r="AG17" s="221"/>
      <c r="AH17" s="221"/>
      <c r="AM17" s="232"/>
      <c r="AN17" s="232"/>
      <c r="AO17" s="232"/>
      <c r="AP17" s="232"/>
    </row>
    <row r="18" spans="1:42" ht="21.6" customHeight="1">
      <c r="A18" t="s">
        <v>175</v>
      </c>
      <c r="B18" t="s">
        <v>176</v>
      </c>
      <c r="C18">
        <v>2</v>
      </c>
      <c r="D18">
        <v>3</v>
      </c>
      <c r="E18" t="str">
        <f t="shared" si="7"/>
        <v>Mi23N</v>
      </c>
      <c r="G18" s="5"/>
      <c r="H18" s="1566"/>
      <c r="I18" s="615" t="s">
        <v>7</v>
      </c>
      <c r="J18" s="624">
        <v>681.72</v>
      </c>
      <c r="K18" s="625">
        <f t="shared" si="0"/>
        <v>783.98</v>
      </c>
      <c r="L18" s="624">
        <v>170.43</v>
      </c>
      <c r="M18" s="625">
        <f t="shared" si="1"/>
        <v>195.99</v>
      </c>
      <c r="N18" s="624">
        <v>113.61</v>
      </c>
      <c r="O18" s="811">
        <f t="shared" si="2"/>
        <v>130.65</v>
      </c>
      <c r="P18" s="624">
        <v>282.93</v>
      </c>
      <c r="Q18" s="625">
        <f t="shared" si="3"/>
        <v>325.37</v>
      </c>
      <c r="R18" s="624">
        <v>159.08000000000001</v>
      </c>
      <c r="S18" s="625">
        <f t="shared" si="4"/>
        <v>182.94</v>
      </c>
      <c r="T18" s="624">
        <v>113.61</v>
      </c>
      <c r="U18" s="626">
        <f t="shared" si="5"/>
        <v>130.65</v>
      </c>
      <c r="V18" s="624">
        <v>22.4</v>
      </c>
      <c r="W18" s="626">
        <f t="shared" si="5"/>
        <v>25.76</v>
      </c>
      <c r="X18" s="630">
        <v>9.2799999999999994</v>
      </c>
      <c r="Y18" s="631">
        <f t="shared" si="5"/>
        <v>10.67</v>
      </c>
      <c r="Z18" s="630">
        <v>24.54</v>
      </c>
      <c r="AA18" s="631">
        <f t="shared" si="6"/>
        <v>28.22</v>
      </c>
      <c r="AB18" s="7"/>
      <c r="AC18" s="229"/>
      <c r="AD18" s="236"/>
      <c r="AE18" s="221"/>
      <c r="AF18" s="221"/>
      <c r="AG18" s="221"/>
      <c r="AH18" s="221"/>
      <c r="AM18" s="232"/>
      <c r="AN18" s="232"/>
      <c r="AO18" s="232"/>
      <c r="AP18" s="232"/>
    </row>
    <row r="19" spans="1:42" ht="21.6" customHeight="1">
      <c r="A19" t="s">
        <v>175</v>
      </c>
      <c r="B19" t="s">
        <v>176</v>
      </c>
      <c r="C19">
        <v>2</v>
      </c>
      <c r="D19">
        <v>4</v>
      </c>
      <c r="E19" t="str">
        <f t="shared" si="7"/>
        <v>Mi24N</v>
      </c>
      <c r="G19" s="5"/>
      <c r="H19" s="1567"/>
      <c r="I19" s="632" t="s">
        <v>115</v>
      </c>
      <c r="J19" s="633">
        <v>635.69000000000005</v>
      </c>
      <c r="K19" s="634">
        <f t="shared" si="0"/>
        <v>731.04</v>
      </c>
      <c r="L19" s="633">
        <v>158.93</v>
      </c>
      <c r="M19" s="634">
        <f t="shared" si="1"/>
        <v>182.77</v>
      </c>
      <c r="N19" s="633">
        <v>105.95</v>
      </c>
      <c r="O19" s="812">
        <f t="shared" si="2"/>
        <v>121.84</v>
      </c>
      <c r="P19" s="633">
        <v>263.83</v>
      </c>
      <c r="Q19" s="634">
        <f t="shared" si="3"/>
        <v>303.39999999999998</v>
      </c>
      <c r="R19" s="633">
        <v>148.33000000000001</v>
      </c>
      <c r="S19" s="634">
        <f t="shared" si="4"/>
        <v>170.58</v>
      </c>
      <c r="T19" s="633">
        <v>105.95</v>
      </c>
      <c r="U19" s="635">
        <f t="shared" si="5"/>
        <v>121.84</v>
      </c>
      <c r="V19" s="633">
        <v>20.89</v>
      </c>
      <c r="W19" s="635">
        <f t="shared" si="5"/>
        <v>24.02</v>
      </c>
      <c r="X19" s="639">
        <v>10.65</v>
      </c>
      <c r="Y19" s="640">
        <f t="shared" si="5"/>
        <v>12.25</v>
      </c>
      <c r="Z19" s="639">
        <v>18.12</v>
      </c>
      <c r="AA19" s="640">
        <f t="shared" si="6"/>
        <v>20.84</v>
      </c>
      <c r="AB19" s="232"/>
      <c r="AC19" s="229"/>
      <c r="AD19" s="236"/>
      <c r="AE19" s="222"/>
      <c r="AF19" s="222"/>
      <c r="AG19" s="222"/>
      <c r="AH19" s="222"/>
      <c r="AM19" s="232"/>
      <c r="AN19" s="232"/>
      <c r="AO19" s="232"/>
      <c r="AP19" s="232"/>
    </row>
    <row r="20" spans="1:42" ht="21.6" customHeight="1">
      <c r="A20" t="s">
        <v>175</v>
      </c>
      <c r="B20" t="s">
        <v>176</v>
      </c>
      <c r="C20">
        <v>3</v>
      </c>
      <c r="D20">
        <v>1</v>
      </c>
      <c r="E20" t="str">
        <f t="shared" si="7"/>
        <v>Mi31N</v>
      </c>
      <c r="G20" s="5"/>
      <c r="H20" s="1565" t="s">
        <v>32</v>
      </c>
      <c r="I20" s="615" t="s">
        <v>5</v>
      </c>
      <c r="J20" s="616">
        <v>761.46</v>
      </c>
      <c r="K20" s="617">
        <f t="shared" si="0"/>
        <v>875.68</v>
      </c>
      <c r="L20" s="616">
        <v>190.36</v>
      </c>
      <c r="M20" s="617">
        <f t="shared" si="1"/>
        <v>218.91</v>
      </c>
      <c r="N20" s="616">
        <v>126.91</v>
      </c>
      <c r="O20" s="810">
        <f t="shared" si="2"/>
        <v>145.94999999999999</v>
      </c>
      <c r="P20" s="616">
        <v>316.02</v>
      </c>
      <c r="Q20" s="617">
        <f t="shared" si="3"/>
        <v>363.42</v>
      </c>
      <c r="R20" s="616">
        <v>177.67</v>
      </c>
      <c r="S20" s="617">
        <f t="shared" si="4"/>
        <v>204.32</v>
      </c>
      <c r="T20" s="616">
        <v>126.91</v>
      </c>
      <c r="U20" s="618">
        <f t="shared" si="5"/>
        <v>145.94999999999999</v>
      </c>
      <c r="V20" s="616">
        <v>24.78</v>
      </c>
      <c r="W20" s="618">
        <f t="shared" si="5"/>
        <v>28.5</v>
      </c>
      <c r="X20" s="641">
        <v>5.29</v>
      </c>
      <c r="Y20" s="642">
        <f t="shared" si="5"/>
        <v>6.08</v>
      </c>
      <c r="Z20" s="641">
        <v>54.58</v>
      </c>
      <c r="AA20" s="642">
        <f t="shared" si="6"/>
        <v>62.77</v>
      </c>
      <c r="AC20" s="229"/>
      <c r="AD20" s="236"/>
      <c r="AE20" s="231"/>
      <c r="AF20" s="220"/>
      <c r="AG20" s="220"/>
      <c r="AH20" s="220"/>
      <c r="AM20" s="232"/>
      <c r="AN20" s="232"/>
      <c r="AO20" s="232"/>
      <c r="AP20" s="232"/>
    </row>
    <row r="21" spans="1:42" ht="21.6" customHeight="1">
      <c r="A21" t="s">
        <v>175</v>
      </c>
      <c r="B21" t="s">
        <v>176</v>
      </c>
      <c r="C21">
        <v>3</v>
      </c>
      <c r="D21">
        <v>2</v>
      </c>
      <c r="E21" t="str">
        <f t="shared" si="7"/>
        <v>Mi32N</v>
      </c>
      <c r="G21" s="5"/>
      <c r="H21" s="1566"/>
      <c r="I21" s="615" t="s">
        <v>6</v>
      </c>
      <c r="J21" s="624">
        <v>741.81</v>
      </c>
      <c r="K21" s="625">
        <f t="shared" si="0"/>
        <v>853.08</v>
      </c>
      <c r="L21" s="624">
        <v>185.46</v>
      </c>
      <c r="M21" s="625">
        <f t="shared" si="1"/>
        <v>213.28</v>
      </c>
      <c r="N21" s="624">
        <v>123.64</v>
      </c>
      <c r="O21" s="811">
        <f t="shared" si="2"/>
        <v>142.19</v>
      </c>
      <c r="P21" s="624">
        <v>307.86</v>
      </c>
      <c r="Q21" s="625">
        <f t="shared" si="3"/>
        <v>354.04</v>
      </c>
      <c r="R21" s="624">
        <v>173.08</v>
      </c>
      <c r="S21" s="625">
        <f t="shared" si="4"/>
        <v>199.04</v>
      </c>
      <c r="T21" s="624">
        <v>123.64</v>
      </c>
      <c r="U21" s="626">
        <f t="shared" si="5"/>
        <v>142.19</v>
      </c>
      <c r="V21" s="624">
        <v>24.14</v>
      </c>
      <c r="W21" s="626">
        <f t="shared" si="5"/>
        <v>27.76</v>
      </c>
      <c r="X21" s="630">
        <v>12.27</v>
      </c>
      <c r="Y21" s="631">
        <f t="shared" si="5"/>
        <v>14.11</v>
      </c>
      <c r="Z21" s="630">
        <v>50.61</v>
      </c>
      <c r="AA21" s="631">
        <f t="shared" si="6"/>
        <v>58.2</v>
      </c>
      <c r="AB21" s="7"/>
      <c r="AC21" s="229"/>
      <c r="AD21" s="236"/>
      <c r="AE21" s="221"/>
      <c r="AF21" s="221"/>
      <c r="AG21" s="221"/>
      <c r="AH21" s="221"/>
      <c r="AM21" s="232"/>
      <c r="AN21" s="232"/>
      <c r="AO21" s="232"/>
      <c r="AP21" s="232"/>
    </row>
    <row r="22" spans="1:42" ht="21.6" customHeight="1">
      <c r="A22" t="s">
        <v>175</v>
      </c>
      <c r="B22" t="s">
        <v>176</v>
      </c>
      <c r="C22">
        <v>3</v>
      </c>
      <c r="D22">
        <v>3</v>
      </c>
      <c r="E22" t="str">
        <f t="shared" si="7"/>
        <v>Mi33N</v>
      </c>
      <c r="G22" s="5"/>
      <c r="H22" s="1566"/>
      <c r="I22" s="615" t="s">
        <v>7</v>
      </c>
      <c r="J22" s="624">
        <v>688.4</v>
      </c>
      <c r="K22" s="625">
        <f t="shared" si="0"/>
        <v>791.66</v>
      </c>
      <c r="L22" s="624">
        <v>172.1</v>
      </c>
      <c r="M22" s="625">
        <f t="shared" si="1"/>
        <v>197.92</v>
      </c>
      <c r="N22" s="624">
        <v>114.74</v>
      </c>
      <c r="O22" s="811">
        <f t="shared" si="2"/>
        <v>131.94999999999999</v>
      </c>
      <c r="P22" s="624">
        <v>285.69</v>
      </c>
      <c r="Q22" s="625">
        <f t="shared" si="3"/>
        <v>328.54</v>
      </c>
      <c r="R22" s="624">
        <v>160.63</v>
      </c>
      <c r="S22" s="625">
        <f t="shared" si="4"/>
        <v>184.72</v>
      </c>
      <c r="T22" s="624">
        <v>114.74</v>
      </c>
      <c r="U22" s="626">
        <f t="shared" si="5"/>
        <v>131.94999999999999</v>
      </c>
      <c r="V22" s="624">
        <v>22.4</v>
      </c>
      <c r="W22" s="626">
        <f t="shared" si="5"/>
        <v>25.76</v>
      </c>
      <c r="X22" s="630">
        <v>9.2799999999999994</v>
      </c>
      <c r="Y22" s="631">
        <f t="shared" si="5"/>
        <v>10.67</v>
      </c>
      <c r="Z22" s="630">
        <v>24.63</v>
      </c>
      <c r="AA22" s="631">
        <f t="shared" si="6"/>
        <v>28.32</v>
      </c>
      <c r="AB22" s="7"/>
      <c r="AC22" s="229"/>
      <c r="AD22" s="236"/>
      <c r="AE22" s="221"/>
      <c r="AF22" s="221"/>
      <c r="AG22" s="221"/>
      <c r="AH22" s="221"/>
      <c r="AM22" s="232"/>
      <c r="AN22" s="232"/>
      <c r="AO22" s="232"/>
      <c r="AP22" s="232"/>
    </row>
    <row r="23" spans="1:42" ht="21.6" customHeight="1" thickBot="1">
      <c r="A23" t="s">
        <v>175</v>
      </c>
      <c r="B23" t="s">
        <v>176</v>
      </c>
      <c r="C23">
        <v>3</v>
      </c>
      <c r="D23">
        <v>4</v>
      </c>
      <c r="E23" t="str">
        <f t="shared" si="7"/>
        <v>Mi34N</v>
      </c>
      <c r="G23" s="5"/>
      <c r="H23" s="1584"/>
      <c r="I23" s="643" t="s">
        <v>115</v>
      </c>
      <c r="J23" s="644">
        <v>641.91999999999996</v>
      </c>
      <c r="K23" s="645">
        <f t="shared" si="0"/>
        <v>738.21</v>
      </c>
      <c r="L23" s="644">
        <v>160.47999999999999</v>
      </c>
      <c r="M23" s="645">
        <f t="shared" si="1"/>
        <v>184.55</v>
      </c>
      <c r="N23" s="644">
        <v>106.97</v>
      </c>
      <c r="O23" s="813">
        <f t="shared" si="2"/>
        <v>123.02</v>
      </c>
      <c r="P23" s="644">
        <v>266.41000000000003</v>
      </c>
      <c r="Q23" s="645">
        <f t="shared" si="3"/>
        <v>306.37</v>
      </c>
      <c r="R23" s="644">
        <v>149.78</v>
      </c>
      <c r="S23" s="645">
        <f t="shared" si="4"/>
        <v>172.25</v>
      </c>
      <c r="T23" s="644">
        <v>106.97</v>
      </c>
      <c r="U23" s="646">
        <f t="shared" si="5"/>
        <v>123.02</v>
      </c>
      <c r="V23" s="644">
        <v>20.89</v>
      </c>
      <c r="W23" s="646">
        <f t="shared" si="5"/>
        <v>24.02</v>
      </c>
      <c r="X23" s="650">
        <v>10.65</v>
      </c>
      <c r="Y23" s="651">
        <f t="shared" si="5"/>
        <v>12.25</v>
      </c>
      <c r="Z23" s="650">
        <v>18.3</v>
      </c>
      <c r="AA23" s="651">
        <f t="shared" si="6"/>
        <v>21.05</v>
      </c>
      <c r="AB23" s="232"/>
      <c r="AC23" s="229"/>
      <c r="AD23" s="236"/>
      <c r="AE23" s="222"/>
      <c r="AF23" s="222"/>
      <c r="AG23" s="222"/>
      <c r="AH23" s="222"/>
      <c r="AM23" s="232"/>
      <c r="AN23" s="232"/>
      <c r="AO23" s="232"/>
      <c r="AP23" s="232"/>
    </row>
    <row r="24" spans="1:42" ht="20.25" customHeight="1">
      <c r="G24" s="8"/>
      <c r="H24" s="652"/>
      <c r="I24" s="653" t="s">
        <v>116</v>
      </c>
      <c r="J24" s="654"/>
      <c r="K24" s="659"/>
      <c r="L24" s="654"/>
      <c r="M24" s="659"/>
      <c r="N24" s="654"/>
      <c r="O24" s="659"/>
      <c r="P24" s="654"/>
      <c r="Q24" s="659"/>
      <c r="R24" s="654"/>
      <c r="S24" s="659"/>
      <c r="T24" s="654"/>
      <c r="U24" s="659"/>
      <c r="V24" s="656"/>
      <c r="W24" s="814"/>
      <c r="X24" s="232"/>
      <c r="Y24" s="229"/>
      <c r="Z24" s="222"/>
      <c r="AA24" s="222"/>
      <c r="AB24" s="222"/>
      <c r="AC24" s="222"/>
      <c r="AD24" s="222"/>
      <c r="AI24" s="232"/>
      <c r="AJ24" s="232"/>
      <c r="AK24" s="232"/>
      <c r="AL24" s="232"/>
    </row>
    <row r="25" spans="1:42" ht="20.25" customHeight="1" thickBot="1">
      <c r="G25" s="8"/>
      <c r="H25" s="652"/>
      <c r="I25" s="658"/>
      <c r="J25" s="654"/>
      <c r="K25" s="659"/>
      <c r="L25" s="654"/>
      <c r="M25" s="659"/>
      <c r="N25" s="604"/>
      <c r="O25" s="604"/>
      <c r="P25" s="654"/>
      <c r="Q25" s="659"/>
      <c r="R25" s="654"/>
      <c r="S25" s="659"/>
      <c r="T25" s="654"/>
      <c r="U25" s="659"/>
      <c r="V25" s="604"/>
      <c r="W25" s="604"/>
      <c r="Y25" s="229"/>
      <c r="Z25" s="222"/>
      <c r="AA25" s="222"/>
      <c r="AB25" s="222"/>
      <c r="AC25" s="222"/>
      <c r="AD25" s="222"/>
      <c r="AG25" s="232"/>
      <c r="AH25" s="232"/>
      <c r="AI25" s="232"/>
      <c r="AJ25" s="232"/>
      <c r="AK25" s="232"/>
      <c r="AL25" s="232"/>
    </row>
    <row r="26" spans="1:42" ht="38.25" customHeight="1">
      <c r="G26" s="8"/>
      <c r="H26" s="1605" t="s">
        <v>64</v>
      </c>
      <c r="I26" s="1606"/>
      <c r="J26" s="1744" t="s">
        <v>555</v>
      </c>
      <c r="K26" s="1612"/>
      <c r="L26" s="1744" t="s">
        <v>479</v>
      </c>
      <c r="M26" s="1598"/>
      <c r="N26" s="604"/>
      <c r="O26" s="604"/>
      <c r="P26" s="604"/>
      <c r="Q26" s="604"/>
      <c r="R26" s="604"/>
      <c r="S26" s="604"/>
      <c r="T26" s="604"/>
      <c r="U26" s="604"/>
      <c r="V26" s="604"/>
      <c r="W26" s="604"/>
    </row>
    <row r="27" spans="1:42" ht="20.25" customHeight="1" thickBot="1">
      <c r="G27" s="8"/>
      <c r="H27" s="824"/>
      <c r="I27" s="825"/>
      <c r="J27" s="1616"/>
      <c r="K27" s="1614"/>
      <c r="L27" s="1616"/>
      <c r="M27" s="1564"/>
      <c r="N27" s="604"/>
      <c r="O27" s="604"/>
      <c r="P27" s="604"/>
      <c r="Q27" s="604"/>
      <c r="R27" s="604"/>
      <c r="S27" s="604"/>
      <c r="T27" s="604"/>
      <c r="U27" s="604"/>
      <c r="V27" s="946"/>
      <c r="W27" s="946"/>
    </row>
    <row r="28" spans="1:42" ht="63.6" customHeight="1">
      <c r="A28" t="s">
        <v>76</v>
      </c>
      <c r="B28" t="s">
        <v>123</v>
      </c>
      <c r="C28" t="s">
        <v>120</v>
      </c>
      <c r="D28" t="s">
        <v>1</v>
      </c>
      <c r="E28" t="s">
        <v>121</v>
      </c>
      <c r="G28" s="8"/>
      <c r="H28" s="1621"/>
      <c r="I28" s="1622"/>
      <c r="J28" s="701"/>
      <c r="K28" s="700" t="s">
        <v>26</v>
      </c>
      <c r="L28" s="701"/>
      <c r="M28" s="702" t="s">
        <v>26</v>
      </c>
      <c r="N28" s="666"/>
      <c r="O28" s="947"/>
      <c r="P28" s="1795" t="s">
        <v>252</v>
      </c>
      <c r="Q28" s="1612"/>
      <c r="R28" s="1795" t="s">
        <v>487</v>
      </c>
      <c r="S28" s="1562"/>
      <c r="T28" s="604"/>
      <c r="U28" s="1561" t="s">
        <v>401</v>
      </c>
      <c r="V28" s="1617"/>
      <c r="W28" s="1562"/>
    </row>
    <row r="29" spans="1:42" ht="21.6" customHeight="1">
      <c r="A29" t="s">
        <v>175</v>
      </c>
      <c r="B29" t="s">
        <v>176</v>
      </c>
      <c r="C29">
        <v>0</v>
      </c>
      <c r="D29">
        <v>1</v>
      </c>
      <c r="E29" t="str">
        <f>B29&amp;C29&amp;D29&amp;IF($A$2="Non-municipal","N",IF($A$2="Municiple","Y","error"))</f>
        <v>Mi01N</v>
      </c>
      <c r="G29" s="8"/>
      <c r="H29" s="1816" t="s">
        <v>38</v>
      </c>
      <c r="I29" s="1817"/>
      <c r="J29" s="704">
        <v>14.94</v>
      </c>
      <c r="K29" s="705">
        <f>ROUND(J29 * (1 + VAT), 2)</f>
        <v>17.18</v>
      </c>
      <c r="L29" s="706">
        <v>0.79</v>
      </c>
      <c r="M29" s="707">
        <f>ROUND(L29 * (1 + VAT), 2)</f>
        <v>0.91</v>
      </c>
      <c r="N29" s="666"/>
      <c r="O29" s="667" t="s">
        <v>1</v>
      </c>
      <c r="P29" s="668"/>
      <c r="Q29" s="664" t="s">
        <v>26</v>
      </c>
      <c r="R29" s="668"/>
      <c r="S29" s="613" t="s">
        <v>26</v>
      </c>
      <c r="T29" s="604"/>
      <c r="U29" s="948"/>
      <c r="V29" s="761"/>
      <c r="W29" s="613" t="s">
        <v>26</v>
      </c>
    </row>
    <row r="30" spans="1:42" ht="21.6" customHeight="1">
      <c r="A30" t="s">
        <v>175</v>
      </c>
      <c r="B30" t="s">
        <v>176</v>
      </c>
      <c r="C30">
        <v>0</v>
      </c>
      <c r="D30">
        <v>1</v>
      </c>
      <c r="E30" t="str">
        <f>B30&amp;C30&amp;D30&amp;IF($A$2="Non-municipal","N",IF($A$2="Municiple","Y","error"))</f>
        <v>Mi01N</v>
      </c>
      <c r="G30" s="8"/>
      <c r="H30" s="1819" t="s">
        <v>39</v>
      </c>
      <c r="I30" s="1583"/>
      <c r="J30" s="870">
        <v>69.91</v>
      </c>
      <c r="K30" s="804">
        <f>ROUND(J30 * (1 + VAT), 2)</f>
        <v>80.400000000000006</v>
      </c>
      <c r="L30" s="803">
        <v>13.49</v>
      </c>
      <c r="M30" s="941">
        <f>ROUND(L30 * (1 + VAT), 2)</f>
        <v>15.51</v>
      </c>
      <c r="N30" s="666"/>
      <c r="O30" s="949" t="s">
        <v>5</v>
      </c>
      <c r="P30" s="675">
        <v>0.45</v>
      </c>
      <c r="Q30" s="950">
        <f>ROUND(P30 * (1 + VAT), 2)</f>
        <v>0.52</v>
      </c>
      <c r="R30" s="939">
        <v>32.299999999999997</v>
      </c>
      <c r="S30" s="676">
        <f>ROUND(R30 * (1 + VAT), 2)</f>
        <v>37.15</v>
      </c>
      <c r="T30" s="604"/>
      <c r="U30" s="765" t="s">
        <v>5</v>
      </c>
      <c r="V30" s="951">
        <v>0</v>
      </c>
      <c r="W30" s="952">
        <f>ROUND(V30 * (1 + VAT), 2)</f>
        <v>0</v>
      </c>
    </row>
    <row r="31" spans="1:42" ht="21.6" customHeight="1">
      <c r="A31" t="s">
        <v>175</v>
      </c>
      <c r="B31" t="s">
        <v>176</v>
      </c>
      <c r="C31">
        <v>0</v>
      </c>
      <c r="D31">
        <v>1</v>
      </c>
      <c r="E31" t="str">
        <f>B31&amp;C31&amp;D31&amp;IF($A$2="Non-municipal","N",IF($A$2="Municiple","Y","error"))</f>
        <v>Mi01N</v>
      </c>
      <c r="G31" s="8"/>
      <c r="H31" s="1819" t="s">
        <v>40</v>
      </c>
      <c r="I31" s="1583"/>
      <c r="J31" s="870">
        <v>215.91</v>
      </c>
      <c r="K31" s="804">
        <f>ROUND(J31 * (1 + VAT), 2)</f>
        <v>248.3</v>
      </c>
      <c r="L31" s="803">
        <v>21.07</v>
      </c>
      <c r="M31" s="941">
        <f>ROUND(L31 * (1 + VAT), 2)</f>
        <v>24.23</v>
      </c>
      <c r="N31" s="666"/>
      <c r="O31" s="871" t="s">
        <v>6</v>
      </c>
      <c r="P31" s="683">
        <v>0.42</v>
      </c>
      <c r="Q31" s="953">
        <f>ROUND(P31 * (1 + VAT), 2)</f>
        <v>0.48</v>
      </c>
      <c r="R31" s="954">
        <v>10.45</v>
      </c>
      <c r="S31" s="684">
        <f>ROUND(R31 * (1 + VAT), 2)</f>
        <v>12.02</v>
      </c>
      <c r="T31" s="604"/>
      <c r="U31" s="768" t="s">
        <v>6</v>
      </c>
      <c r="V31" s="955">
        <v>0</v>
      </c>
      <c r="W31" s="956">
        <f>ROUND(V31 * (1 + VAT), 2)</f>
        <v>0</v>
      </c>
    </row>
    <row r="32" spans="1:42" ht="21.6" customHeight="1">
      <c r="A32" t="s">
        <v>175</v>
      </c>
      <c r="B32" t="s">
        <v>176</v>
      </c>
      <c r="C32">
        <v>0</v>
      </c>
      <c r="D32">
        <v>1</v>
      </c>
      <c r="E32" t="str">
        <f>B32&amp;C32&amp;D32&amp;IF($A$2="Non-municipal","N",IF($A$2="Municiple","Y","error"))</f>
        <v>Mi01N</v>
      </c>
      <c r="G32" s="8"/>
      <c r="H32" s="1819" t="s">
        <v>34</v>
      </c>
      <c r="I32" s="1583"/>
      <c r="J32" s="704">
        <v>215.91</v>
      </c>
      <c r="K32" s="705">
        <f>ROUND(J32 * (1 + VAT), 2)</f>
        <v>248.3</v>
      </c>
      <c r="L32" s="706">
        <v>21.07</v>
      </c>
      <c r="M32" s="707">
        <f>ROUND(L32 * (1 + VAT), 2)</f>
        <v>24.23</v>
      </c>
      <c r="N32" s="666"/>
      <c r="O32" s="871" t="s">
        <v>7</v>
      </c>
      <c r="P32" s="683">
        <v>0.39</v>
      </c>
      <c r="Q32" s="953">
        <f>ROUND(P32 * (1 + VAT), 2)</f>
        <v>0.45</v>
      </c>
      <c r="R32" s="954">
        <v>10.210000000000001</v>
      </c>
      <c r="S32" s="684">
        <f>ROUND(R32 * (1 + VAT), 2)</f>
        <v>11.74</v>
      </c>
      <c r="T32" s="604"/>
      <c r="U32" s="768" t="s">
        <v>7</v>
      </c>
      <c r="V32" s="819">
        <v>11.09</v>
      </c>
      <c r="W32" s="686">
        <f>ROUND(V32 * (1 + VAT), 2)</f>
        <v>12.75</v>
      </c>
      <c r="AD32" s="232"/>
      <c r="AE32" s="232"/>
      <c r="AF32" s="232"/>
    </row>
    <row r="33" spans="1:38" ht="21.6" customHeight="1" thickBot="1">
      <c r="A33" t="s">
        <v>175</v>
      </c>
      <c r="B33" t="s">
        <v>176</v>
      </c>
      <c r="C33">
        <v>0</v>
      </c>
      <c r="D33">
        <v>1</v>
      </c>
      <c r="E33" t="str">
        <f>B33&amp;C33&amp;D33&amp;IF($A$2="Non-municipal","N",IF($A$2="Municiple","Y","error"))</f>
        <v>Mi01N</v>
      </c>
      <c r="G33" s="8"/>
      <c r="H33" s="1628" t="s">
        <v>33</v>
      </c>
      <c r="I33" s="1629"/>
      <c r="J33" s="957">
        <v>1216.44</v>
      </c>
      <c r="K33" s="958">
        <f>ROUND(J33 * (1 + VAT), 2)</f>
        <v>1398.91</v>
      </c>
      <c r="L33" s="957">
        <v>21.07</v>
      </c>
      <c r="M33" s="959">
        <f>ROUND(L33 * (1 + VAT), 2)</f>
        <v>24.23</v>
      </c>
      <c r="N33" s="666"/>
      <c r="O33" s="772" t="s">
        <v>115</v>
      </c>
      <c r="P33" s="692">
        <v>0.37</v>
      </c>
      <c r="Q33" s="960">
        <f>ROUND(P33 * (1 + VAT), 2)</f>
        <v>0.43</v>
      </c>
      <c r="R33" s="961">
        <v>0</v>
      </c>
      <c r="S33" s="962">
        <f>ROUND(R33 * (1 + VAT), 2)</f>
        <v>0</v>
      </c>
      <c r="T33" s="604"/>
      <c r="U33" s="772" t="s">
        <v>115</v>
      </c>
      <c r="V33" s="771">
        <v>11.09</v>
      </c>
      <c r="W33" s="690">
        <f>ROUND(V33 * (1 + VAT), 2)</f>
        <v>12.75</v>
      </c>
      <c r="AD33" s="232"/>
      <c r="AE33" s="232"/>
      <c r="AF33" s="232"/>
    </row>
    <row r="34" spans="1:38" ht="20.25" customHeight="1">
      <c r="G34" s="8"/>
      <c r="H34" s="713"/>
      <c r="I34" s="713"/>
      <c r="J34" s="714"/>
      <c r="K34" s="715"/>
      <c r="L34" s="714"/>
      <c r="M34" s="715"/>
      <c r="N34" s="604"/>
      <c r="O34" s="653" t="s">
        <v>116</v>
      </c>
      <c r="P34" s="696"/>
      <c r="Q34" s="697"/>
      <c r="R34" s="604"/>
      <c r="S34" s="604"/>
      <c r="T34" s="604"/>
      <c r="U34" s="653" t="s">
        <v>116</v>
      </c>
      <c r="V34" s="695"/>
      <c r="W34" s="657"/>
      <c r="AD34" s="232"/>
      <c r="AE34" s="232"/>
      <c r="AF34" s="232"/>
    </row>
    <row r="35" spans="1:38" ht="16.5" customHeight="1" thickBot="1">
      <c r="G35" s="8"/>
      <c r="H35" s="604"/>
      <c r="I35" s="604"/>
      <c r="J35" s="604"/>
      <c r="K35" s="604"/>
      <c r="L35" s="604"/>
      <c r="M35" s="604"/>
      <c r="N35" s="604"/>
      <c r="O35" s="604"/>
      <c r="P35" s="604"/>
      <c r="Q35" s="604"/>
      <c r="R35" s="604"/>
      <c r="S35" s="604"/>
      <c r="T35" s="604"/>
      <c r="U35" s="604"/>
      <c r="V35" s="604"/>
      <c r="W35" s="604"/>
      <c r="AG35" s="232"/>
      <c r="AH35" s="232"/>
      <c r="AI35" s="232"/>
      <c r="AJ35" s="232"/>
      <c r="AK35" s="232"/>
      <c r="AL35" s="232"/>
    </row>
    <row r="36" spans="1:38" ht="38.25" customHeight="1">
      <c r="G36" s="8"/>
      <c r="H36" s="1561" t="s">
        <v>396</v>
      </c>
      <c r="I36" s="1615"/>
      <c r="J36" s="1593" t="s">
        <v>480</v>
      </c>
      <c r="K36" s="1743"/>
      <c r="L36" s="604"/>
      <c r="M36" s="604"/>
      <c r="N36" s="604"/>
      <c r="O36" s="1820" t="s">
        <v>398</v>
      </c>
      <c r="P36" s="1821"/>
      <c r="Q36" s="1821"/>
      <c r="R36" s="1822"/>
      <c r="S36" s="604"/>
      <c r="AB36" s="232"/>
      <c r="AC36" s="232"/>
      <c r="AD36" s="232"/>
      <c r="AE36" s="232"/>
      <c r="AF36" s="232"/>
      <c r="AG36" s="232"/>
    </row>
    <row r="37" spans="1:38" ht="24" customHeight="1">
      <c r="G37" s="8"/>
      <c r="H37" s="1563"/>
      <c r="I37" s="1614"/>
      <c r="J37" s="1616"/>
      <c r="K37" s="1564"/>
      <c r="L37" s="604"/>
      <c r="M37" s="604"/>
      <c r="N37" s="604"/>
      <c r="O37" s="1747"/>
      <c r="P37" s="1574"/>
      <c r="Q37" s="1574"/>
      <c r="R37" s="1625"/>
      <c r="S37" s="604"/>
      <c r="AB37" s="232"/>
      <c r="AC37" s="232"/>
      <c r="AD37" s="232"/>
      <c r="AE37" s="232"/>
      <c r="AF37" s="232"/>
      <c r="AG37" s="232"/>
    </row>
    <row r="38" spans="1:38" ht="20.25" customHeight="1">
      <c r="G38" s="8"/>
      <c r="H38" s="1563"/>
      <c r="I38" s="1614"/>
      <c r="J38" s="1574"/>
      <c r="K38" s="1625"/>
      <c r="L38" s="604"/>
      <c r="M38" s="604"/>
      <c r="N38" s="604"/>
      <c r="O38" s="1747" t="s">
        <v>48</v>
      </c>
      <c r="P38" s="1748"/>
      <c r="Q38" s="1818" t="s">
        <v>49</v>
      </c>
      <c r="R38" s="1625"/>
      <c r="S38" s="604"/>
      <c r="V38" s="222"/>
      <c r="W38" s="222"/>
      <c r="X38" s="222"/>
      <c r="Y38" s="222"/>
      <c r="AB38" s="232"/>
      <c r="AC38" s="232"/>
      <c r="AD38" s="232"/>
      <c r="AE38" s="232"/>
      <c r="AF38" s="232"/>
      <c r="AG38" s="232"/>
    </row>
    <row r="39" spans="1:38" ht="21.6" customHeight="1">
      <c r="A39" t="s">
        <v>76</v>
      </c>
      <c r="B39" t="s">
        <v>123</v>
      </c>
      <c r="C39" t="s">
        <v>120</v>
      </c>
      <c r="D39" t="s">
        <v>1</v>
      </c>
      <c r="E39" t="s">
        <v>121</v>
      </c>
      <c r="G39" s="8"/>
      <c r="H39" s="788"/>
      <c r="I39" s="700" t="s">
        <v>26</v>
      </c>
      <c r="J39" s="789"/>
      <c r="K39" s="702" t="s">
        <v>26</v>
      </c>
      <c r="L39" s="604"/>
      <c r="M39" s="604"/>
      <c r="N39" s="604"/>
      <c r="O39" s="826"/>
      <c r="P39" s="700" t="s">
        <v>26</v>
      </c>
      <c r="Q39" s="827"/>
      <c r="R39" s="702" t="s">
        <v>26</v>
      </c>
      <c r="S39" s="604"/>
      <c r="V39" s="222"/>
      <c r="W39" s="222"/>
      <c r="X39" s="222"/>
      <c r="Y39" s="222"/>
      <c r="AB39" s="232"/>
      <c r="AC39" s="232"/>
      <c r="AD39" s="232"/>
      <c r="AE39" s="232"/>
      <c r="AF39" s="232"/>
      <c r="AG39" s="232"/>
    </row>
    <row r="40" spans="1:38" ht="21.6" customHeight="1" thickBot="1">
      <c r="A40" t="s">
        <v>175</v>
      </c>
      <c r="B40" t="s">
        <v>176</v>
      </c>
      <c r="C40">
        <v>0</v>
      </c>
      <c r="D40">
        <v>1</v>
      </c>
      <c r="E40" t="str">
        <f>B40&amp;C40&amp;D40&amp;IF($A$2="Non-municipal","N",IF($A$2="Municiple","Y","error"))</f>
        <v>Mi01N</v>
      </c>
      <c r="G40" s="8"/>
      <c r="H40" s="720">
        <v>5.37</v>
      </c>
      <c r="I40" s="721">
        <f>ROUND(H40 * (1 + VAT), 2)</f>
        <v>6.18</v>
      </c>
      <c r="J40" s="722">
        <v>5.0999999999999996</v>
      </c>
      <c r="K40" s="723">
        <f>ROUND(J40 * (1 + VAT), 2)</f>
        <v>5.87</v>
      </c>
      <c r="L40" s="604"/>
      <c r="M40" s="604"/>
      <c r="N40" s="604"/>
      <c r="O40" s="720">
        <v>15.02</v>
      </c>
      <c r="P40" s="828">
        <f>ROUND(O40 * (1 + VAT), 2)</f>
        <v>17.27</v>
      </c>
      <c r="Q40" s="961">
        <v>0</v>
      </c>
      <c r="R40" s="962">
        <f>ROUND(Q40 * (1 + VAT), 2)</f>
        <v>0</v>
      </c>
      <c r="S40" s="604"/>
      <c r="V40" s="222"/>
      <c r="W40" s="222"/>
      <c r="X40" s="222"/>
      <c r="Y40" s="222"/>
      <c r="AB40" s="232"/>
      <c r="AC40" s="232"/>
      <c r="AD40" s="232"/>
      <c r="AE40" s="232"/>
      <c r="AF40" s="232"/>
      <c r="AG40" s="232"/>
    </row>
    <row r="41" spans="1:38" ht="20.25" customHeight="1">
      <c r="G41" s="8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3"/>
      <c r="V41" s="222"/>
      <c r="W41" s="222"/>
      <c r="X41" s="222"/>
      <c r="Y41" s="222"/>
      <c r="AB41" s="232"/>
      <c r="AC41" s="232"/>
      <c r="AD41" s="232"/>
      <c r="AE41" s="232"/>
      <c r="AF41" s="232"/>
      <c r="AG41" s="232"/>
    </row>
    <row r="42" spans="1:38" ht="20.25" customHeight="1">
      <c r="A42" t="s">
        <v>175</v>
      </c>
      <c r="B42" t="s">
        <v>176</v>
      </c>
      <c r="C42">
        <v>0</v>
      </c>
      <c r="D42">
        <v>1</v>
      </c>
      <c r="E42" s="228" t="str">
        <f>B42&amp;C42&amp;D42&amp;IF($A$2="Non-municipal","N",IF($A$2="Municiple","Y","error"))</f>
        <v>Mi01N</v>
      </c>
      <c r="G42" s="8"/>
      <c r="I42" s="65"/>
      <c r="J42" s="65"/>
      <c r="K42" s="65"/>
      <c r="V42" s="222"/>
      <c r="W42" s="222"/>
      <c r="X42" s="222"/>
      <c r="Y42" s="222"/>
      <c r="AB42" s="232"/>
      <c r="AC42" s="232"/>
      <c r="AD42" s="232"/>
      <c r="AE42" s="232"/>
      <c r="AF42" s="232"/>
      <c r="AG42" s="232"/>
    </row>
    <row r="43" spans="1:38" ht="20.25" customHeight="1">
      <c r="A43" t="s">
        <v>175</v>
      </c>
      <c r="B43" t="s">
        <v>176</v>
      </c>
      <c r="C43">
        <v>1</v>
      </c>
      <c r="D43">
        <v>2</v>
      </c>
      <c r="E43" s="228" t="str">
        <f t="shared" ref="E43:E45" si="8">B43&amp;C43&amp;D43&amp;IF($A$2="Non-municipal","N",IF($A$2="Municiple","Y","error"))</f>
        <v>Mi12N</v>
      </c>
      <c r="G43" s="8"/>
      <c r="I43" s="65"/>
      <c r="J43" s="65"/>
      <c r="K43" s="65"/>
      <c r="AA43" s="222"/>
      <c r="AB43" s="222"/>
      <c r="AC43" s="222"/>
      <c r="AD43" s="222"/>
      <c r="AG43" s="232"/>
      <c r="AH43" s="232"/>
      <c r="AI43" s="232"/>
      <c r="AJ43" s="232"/>
      <c r="AK43" s="232"/>
      <c r="AL43" s="232"/>
    </row>
    <row r="44" spans="1:38" s="65" customFormat="1" ht="12.75" customHeight="1">
      <c r="A44" t="s">
        <v>175</v>
      </c>
      <c r="B44" t="s">
        <v>176</v>
      </c>
      <c r="C44">
        <v>2</v>
      </c>
      <c r="D44">
        <v>3</v>
      </c>
      <c r="E44" s="228" t="str">
        <f t="shared" si="8"/>
        <v>Mi23N</v>
      </c>
      <c r="I44"/>
      <c r="J44"/>
      <c r="K44"/>
    </row>
    <row r="45" spans="1:38" s="65" customFormat="1">
      <c r="A45" t="s">
        <v>175</v>
      </c>
      <c r="B45" t="s">
        <v>176</v>
      </c>
      <c r="C45">
        <v>3</v>
      </c>
      <c r="D45">
        <v>4</v>
      </c>
      <c r="E45" s="228" t="str">
        <f t="shared" si="8"/>
        <v>Mi34N</v>
      </c>
      <c r="I45"/>
      <c r="J45"/>
      <c r="K45"/>
    </row>
    <row r="46" spans="1:38" s="65" customFormat="1">
      <c r="I46"/>
      <c r="J46"/>
      <c r="K46"/>
      <c r="U46"/>
    </row>
    <row r="47" spans="1:38" s="65" customFormat="1">
      <c r="I47"/>
      <c r="J47"/>
      <c r="K47"/>
    </row>
    <row r="48" spans="1:38" s="65" customFormat="1">
      <c r="I48"/>
      <c r="J48"/>
      <c r="K48"/>
    </row>
    <row r="49" spans="9:11" s="65" customFormat="1">
      <c r="I49"/>
      <c r="J49"/>
      <c r="K49"/>
    </row>
    <row r="50" spans="9:11" s="65" customFormat="1">
      <c r="I50"/>
      <c r="J50"/>
      <c r="K50"/>
    </row>
  </sheetData>
  <mergeCells count="36">
    <mergeCell ref="H36:I38"/>
    <mergeCell ref="P28:Q28"/>
    <mergeCell ref="R28:S28"/>
    <mergeCell ref="U28:W28"/>
    <mergeCell ref="H29:I29"/>
    <mergeCell ref="J38:K38"/>
    <mergeCell ref="O38:P38"/>
    <mergeCell ref="Q38:R38"/>
    <mergeCell ref="H31:I31"/>
    <mergeCell ref="H32:I32"/>
    <mergeCell ref="H33:I33"/>
    <mergeCell ref="J36:K37"/>
    <mergeCell ref="O36:R37"/>
    <mergeCell ref="H30:I30"/>
    <mergeCell ref="H12:H15"/>
    <mergeCell ref="H16:H19"/>
    <mergeCell ref="H20:H23"/>
    <mergeCell ref="H28:I28"/>
    <mergeCell ref="H26:I26"/>
    <mergeCell ref="J26:K27"/>
    <mergeCell ref="L26:M27"/>
    <mergeCell ref="L6:M6"/>
    <mergeCell ref="N6:O6"/>
    <mergeCell ref="P6:Q6"/>
    <mergeCell ref="G2:AA2"/>
    <mergeCell ref="Z4:AA6"/>
    <mergeCell ref="R6:S6"/>
    <mergeCell ref="T6:U6"/>
    <mergeCell ref="H8:H11"/>
    <mergeCell ref="J4:U4"/>
    <mergeCell ref="H5:H7"/>
    <mergeCell ref="J5:O5"/>
    <mergeCell ref="P5:U5"/>
    <mergeCell ref="J6:K6"/>
    <mergeCell ref="V4:W6"/>
    <mergeCell ref="X4:Y6"/>
  </mergeCells>
  <conditionalFormatting sqref="W1">
    <cfRule type="cellIs" dxfId="39" priority="3" stopIfTrue="1" operator="notEqual">
      <formula>0</formula>
    </cfRule>
    <cfRule type="cellIs" dxfId="38" priority="4" stopIfTrue="1" operator="equal">
      <formula>0</formula>
    </cfRule>
  </conditionalFormatting>
  <conditionalFormatting sqref="AC8:AC23 Y24:Y25">
    <cfRule type="cellIs" dxfId="37" priority="1" stopIfTrue="1" operator="equal">
      <formula>"check"</formula>
    </cfRule>
  </conditionalFormatting>
  <conditionalFormatting sqref="AE8 AE12 AE16 AE20">
    <cfRule type="cellIs" dxfId="36" priority="2" stopIfTrue="1" operator="notEqual">
      <formula>0</formula>
    </cfRule>
  </conditionalFormatting>
  <hyperlinks>
    <hyperlink ref="G1" location="Menu!A1" display="Back to menu" xr:uid="{00000000-0004-0000-0A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63" orientation="landscape" r:id="rId1"/>
  <headerFooter alignWithMargins="0"/>
  <ignoredErrors>
    <ignoredError sqref="AB8:AF23 T36:W42 X30:Y33 X24:Y28 X43:Y50 N30:O33 V34:Y34 T33 L24:W25 L35:Y35 T30:U32 N29:Y29 L41:S42 L40:N40 S40 L44:W56 L34:T34 U33:U34 L28:O28 Q28 N26:W27 S28:T28 V28:W28 L43:T43 L37:S39 L36:S36 Z24:AB35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2" tint="-0.249977111117893"/>
    <pageSetUpPr fitToPage="1"/>
  </sheetPr>
  <dimension ref="A1:AL109"/>
  <sheetViews>
    <sheetView showGridLines="0" zoomScale="55" zoomScaleNormal="55" workbookViewId="0">
      <pane ySplit="2" topLeftCell="A22" activePane="bottomLeft" state="frozen"/>
      <selection activeCell="Q28" activeCellId="1" sqref="G1 Q28"/>
      <selection pane="bottomLeft" activeCell="A39" sqref="A39:XFD39"/>
    </sheetView>
  </sheetViews>
  <sheetFormatPr defaultColWidth="9.109375" defaultRowHeight="13.2"/>
  <cols>
    <col min="1" max="4" width="9.109375" hidden="1" customWidth="1"/>
    <col min="5" max="5" width="6.6640625" hidden="1" customWidth="1"/>
    <col min="6" max="6" width="9.33203125" customWidth="1"/>
    <col min="7" max="7" width="4.5546875" customWidth="1"/>
    <col min="8" max="8" width="24.5546875" customWidth="1"/>
    <col min="9" max="9" width="27.44140625" customWidth="1"/>
    <col min="10" max="10" width="20.5546875" customWidth="1"/>
    <col min="11" max="11" width="22.88671875" customWidth="1"/>
    <col min="12" max="12" width="15.6640625" customWidth="1"/>
    <col min="13" max="13" width="21.44140625" customWidth="1"/>
    <col min="14" max="14" width="15.6640625" customWidth="1"/>
    <col min="15" max="15" width="20.88671875" customWidth="1"/>
    <col min="16" max="16" width="16.44140625" customWidth="1"/>
    <col min="17" max="17" width="26.33203125" customWidth="1"/>
    <col min="18" max="18" width="13.33203125" customWidth="1"/>
    <col min="19" max="19" width="19.6640625" customWidth="1"/>
    <col min="20" max="20" width="13.44140625" bestFit="1" customWidth="1"/>
    <col min="21" max="21" width="15.88671875" bestFit="1" customWidth="1"/>
    <col min="22" max="22" width="13.44140625" bestFit="1" customWidth="1"/>
    <col min="23" max="23" width="15.88671875" customWidth="1"/>
    <col min="25" max="27" width="14.109375" customWidth="1"/>
    <col min="32" max="32" width="9.44140625" bestFit="1" customWidth="1"/>
  </cols>
  <sheetData>
    <row r="1" spans="1:38" ht="36" customHeight="1">
      <c r="G1" s="1"/>
      <c r="H1" s="359" t="s">
        <v>224</v>
      </c>
      <c r="I1" s="1"/>
    </row>
    <row r="2" spans="1:38" ht="54" customHeight="1">
      <c r="A2" t="s">
        <v>124</v>
      </c>
      <c r="G2" s="1339" t="s">
        <v>481</v>
      </c>
      <c r="H2" s="1340"/>
      <c r="I2" s="1340"/>
      <c r="J2" s="1340"/>
      <c r="K2" s="1340"/>
      <c r="L2" s="1340"/>
      <c r="M2" s="1340"/>
      <c r="N2" s="1340"/>
      <c r="O2" s="1340"/>
      <c r="P2" s="1340"/>
      <c r="Q2" s="1340"/>
      <c r="R2" s="1340"/>
      <c r="S2" s="1340"/>
      <c r="T2" s="1340"/>
      <c r="U2" s="1340"/>
      <c r="V2" s="1340"/>
      <c r="W2" s="1340"/>
      <c r="AF2" s="2"/>
      <c r="AG2" s="3" t="s">
        <v>0</v>
      </c>
    </row>
    <row r="3" spans="1:38" ht="11.4" customHeight="1" thickBot="1">
      <c r="G3" s="65"/>
      <c r="H3" s="33"/>
      <c r="I3" s="33"/>
      <c r="J3" s="33"/>
      <c r="K3" s="33"/>
      <c r="L3" s="33"/>
      <c r="M3" s="33"/>
      <c r="N3" s="33"/>
      <c r="O3" s="33"/>
      <c r="P3" s="33"/>
      <c r="Q3" s="33"/>
      <c r="AF3" s="2"/>
      <c r="AG3" s="3"/>
    </row>
    <row r="4" spans="1:38" ht="29.85" customHeight="1" thickBot="1">
      <c r="G4" s="4"/>
      <c r="H4" s="605"/>
      <c r="I4" s="606"/>
      <c r="J4" s="1568" t="s">
        <v>394</v>
      </c>
      <c r="K4" s="1823"/>
      <c r="L4" s="1823"/>
      <c r="M4" s="1824"/>
      <c r="N4" s="1568" t="s">
        <v>393</v>
      </c>
      <c r="O4" s="1823"/>
      <c r="P4" s="1823"/>
      <c r="Q4" s="1824"/>
      <c r="R4" s="1561" t="s">
        <v>562</v>
      </c>
      <c r="S4" s="1562"/>
      <c r="T4" s="1561" t="s">
        <v>558</v>
      </c>
      <c r="U4" s="1562"/>
      <c r="V4" s="1561" t="s">
        <v>395</v>
      </c>
      <c r="W4" s="1562"/>
      <c r="X4" s="30"/>
    </row>
    <row r="5" spans="1:38" s="217" customFormat="1" ht="26.4" customHeight="1">
      <c r="G5" s="5"/>
      <c r="H5" s="1571" t="s">
        <v>27</v>
      </c>
      <c r="I5" s="607"/>
      <c r="J5" s="1561" t="s">
        <v>475</v>
      </c>
      <c r="K5" s="1825"/>
      <c r="L5" s="1593" t="s">
        <v>476</v>
      </c>
      <c r="M5" s="1743"/>
      <c r="N5" s="1561" t="s">
        <v>475</v>
      </c>
      <c r="O5" s="1593"/>
      <c r="P5" s="1827" t="s">
        <v>476</v>
      </c>
      <c r="Q5" s="1743"/>
      <c r="R5" s="1563"/>
      <c r="S5" s="1564"/>
      <c r="T5" s="1563"/>
      <c r="U5" s="1564"/>
      <c r="V5" s="1563"/>
      <c r="W5" s="1564"/>
      <c r="Y5" s="476"/>
    </row>
    <row r="6" spans="1:38" ht="19.95" customHeight="1">
      <c r="G6" s="5"/>
      <c r="H6" s="1572"/>
      <c r="I6" s="608" t="s">
        <v>1</v>
      </c>
      <c r="J6" s="1563"/>
      <c r="K6" s="1826"/>
      <c r="L6" s="1616"/>
      <c r="M6" s="1564"/>
      <c r="N6" s="1563"/>
      <c r="O6" s="1616"/>
      <c r="P6" s="1828"/>
      <c r="Q6" s="1564"/>
      <c r="R6" s="1563"/>
      <c r="S6" s="1564"/>
      <c r="T6" s="1563"/>
      <c r="U6" s="1564"/>
      <c r="V6" s="1563"/>
      <c r="W6" s="1564"/>
      <c r="Y6" s="3"/>
      <c r="Z6" s="3"/>
      <c r="AG6" s="6"/>
    </row>
    <row r="7" spans="1:38" ht="16.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573"/>
      <c r="I7" s="609"/>
      <c r="J7" s="610" t="s">
        <v>35</v>
      </c>
      <c r="K7" s="611" t="s">
        <v>26</v>
      </c>
      <c r="L7" s="612"/>
      <c r="M7" s="613" t="s">
        <v>26</v>
      </c>
      <c r="N7" s="610" t="s">
        <v>35</v>
      </c>
      <c r="O7" s="611" t="s">
        <v>26</v>
      </c>
      <c r="P7" s="612"/>
      <c r="Q7" s="613" t="s">
        <v>26</v>
      </c>
      <c r="R7" s="945"/>
      <c r="S7" s="613" t="s">
        <v>26</v>
      </c>
      <c r="T7" s="945"/>
      <c r="U7" s="613" t="s">
        <v>26</v>
      </c>
      <c r="V7" s="614"/>
      <c r="W7" s="613" t="s">
        <v>26</v>
      </c>
      <c r="Y7" s="3"/>
      <c r="Z7" s="3"/>
      <c r="AG7" s="6"/>
    </row>
    <row r="8" spans="1:38" ht="21.6" customHeight="1">
      <c r="A8" t="s">
        <v>177</v>
      </c>
      <c r="B8" t="s">
        <v>178</v>
      </c>
      <c r="C8">
        <v>0</v>
      </c>
      <c r="D8">
        <v>1</v>
      </c>
      <c r="E8" t="str">
        <f>B8&amp;C8&amp;D8&amp;IF($A$2="Non-municipal","N",IF($A$2="Municiple","Y","error"))</f>
        <v>NL01N</v>
      </c>
      <c r="G8" s="5"/>
      <c r="H8" s="1565" t="s">
        <v>29</v>
      </c>
      <c r="I8" s="615" t="s">
        <v>5</v>
      </c>
      <c r="J8" s="616">
        <v>181.89</v>
      </c>
      <c r="K8" s="617">
        <f t="shared" ref="K8:K23" si="0">ROUND(J8 * (1 + VAT), 2)</f>
        <v>209.17</v>
      </c>
      <c r="L8" s="616">
        <v>174.72</v>
      </c>
      <c r="M8" s="618">
        <f t="shared" ref="M8:M23" si="1">ROUND(L8 * (1 + VAT), 2)</f>
        <v>200.93</v>
      </c>
      <c r="N8" s="619">
        <v>341.73</v>
      </c>
      <c r="O8" s="620">
        <f t="shared" ref="O8:O23" si="2">ROUND(N8 * (1 + VAT), 2)</f>
        <v>392.99</v>
      </c>
      <c r="P8" s="619">
        <v>79.95</v>
      </c>
      <c r="Q8" s="621">
        <f t="shared" ref="Q8:Q23" si="3">ROUND(P8 * (1 + VAT), 2)</f>
        <v>91.94</v>
      </c>
      <c r="R8" s="616">
        <v>24.78</v>
      </c>
      <c r="S8" s="618">
        <f t="shared" ref="S8" si="4">ROUND(R8 * (1 + VAT), 2)</f>
        <v>28.5</v>
      </c>
      <c r="T8" s="622">
        <v>5.29</v>
      </c>
      <c r="U8" s="623">
        <f t="shared" ref="U8:W23" si="5">ROUND(T8 * (1 + VAT), 2)</f>
        <v>6.08</v>
      </c>
      <c r="V8" s="622">
        <v>11.56</v>
      </c>
      <c r="W8" s="623">
        <f t="shared" si="5"/>
        <v>13.29</v>
      </c>
      <c r="X8" s="221"/>
      <c r="Y8" s="229"/>
      <c r="Z8" s="230"/>
      <c r="AA8" s="231"/>
      <c r="AB8" s="220"/>
      <c r="AC8" s="220"/>
      <c r="AD8" s="220"/>
      <c r="AG8" s="232"/>
      <c r="AH8" s="232"/>
      <c r="AI8" s="232"/>
      <c r="AJ8" s="232"/>
      <c r="AK8" s="232"/>
      <c r="AL8" s="232"/>
    </row>
    <row r="9" spans="1:38" ht="21.6" customHeight="1">
      <c r="A9" t="s">
        <v>177</v>
      </c>
      <c r="B9" t="s">
        <v>178</v>
      </c>
      <c r="C9">
        <v>0</v>
      </c>
      <c r="D9">
        <v>2</v>
      </c>
      <c r="E9" t="str">
        <f t="shared" ref="E9:E23" si="6">B9&amp;C9&amp;D9&amp;IF($A$2="Non-municipal","N",IF($A$2="Municiple","Y","error"))</f>
        <v>NL02N</v>
      </c>
      <c r="G9" s="5"/>
      <c r="H9" s="1566"/>
      <c r="I9" s="615" t="s">
        <v>6</v>
      </c>
      <c r="J9" s="624">
        <v>177.2</v>
      </c>
      <c r="K9" s="625">
        <f t="shared" si="0"/>
        <v>203.78</v>
      </c>
      <c r="L9" s="624">
        <v>170.21</v>
      </c>
      <c r="M9" s="626">
        <f t="shared" si="1"/>
        <v>195.74</v>
      </c>
      <c r="N9" s="627">
        <v>332.91</v>
      </c>
      <c r="O9" s="628">
        <f t="shared" si="2"/>
        <v>382.85</v>
      </c>
      <c r="P9" s="627">
        <v>77.88</v>
      </c>
      <c r="Q9" s="629">
        <f t="shared" si="3"/>
        <v>89.56</v>
      </c>
      <c r="R9" s="624">
        <v>24.14</v>
      </c>
      <c r="S9" s="626">
        <f t="shared" ref="S9:S23" si="7">ROUND(R9 * (1 + VAT), 2)</f>
        <v>27.76</v>
      </c>
      <c r="T9" s="630">
        <v>12.27</v>
      </c>
      <c r="U9" s="631">
        <f t="shared" si="5"/>
        <v>14.11</v>
      </c>
      <c r="V9" s="630">
        <v>11.15</v>
      </c>
      <c r="W9" s="631">
        <f t="shared" si="5"/>
        <v>12.82</v>
      </c>
      <c r="X9" s="232"/>
      <c r="Y9" s="229"/>
      <c r="Z9" s="221"/>
      <c r="AA9" s="221"/>
      <c r="AB9" s="221"/>
      <c r="AC9" s="221"/>
      <c r="AD9" s="221"/>
      <c r="AG9" s="232"/>
      <c r="AH9" s="232"/>
      <c r="AI9" s="232"/>
      <c r="AJ9" s="232"/>
      <c r="AK9" s="232"/>
      <c r="AL9" s="232"/>
    </row>
    <row r="10" spans="1:38" ht="21.6" customHeight="1">
      <c r="A10" t="s">
        <v>177</v>
      </c>
      <c r="B10" t="s">
        <v>178</v>
      </c>
      <c r="C10">
        <v>0</v>
      </c>
      <c r="D10">
        <v>3</v>
      </c>
      <c r="E10" t="str">
        <f t="shared" si="6"/>
        <v>NL03N</v>
      </c>
      <c r="G10" s="5"/>
      <c r="H10" s="1566"/>
      <c r="I10" s="615" t="s">
        <v>7</v>
      </c>
      <c r="J10" s="624">
        <v>164.44</v>
      </c>
      <c r="K10" s="625">
        <f t="shared" si="0"/>
        <v>189.11</v>
      </c>
      <c r="L10" s="624">
        <v>157.96</v>
      </c>
      <c r="M10" s="626">
        <f t="shared" si="1"/>
        <v>181.65</v>
      </c>
      <c r="N10" s="627">
        <v>308.94</v>
      </c>
      <c r="O10" s="628">
        <f t="shared" si="2"/>
        <v>355.28</v>
      </c>
      <c r="P10" s="627">
        <v>72.28</v>
      </c>
      <c r="Q10" s="629">
        <f t="shared" si="3"/>
        <v>83.12</v>
      </c>
      <c r="R10" s="624">
        <v>22.4</v>
      </c>
      <c r="S10" s="626">
        <f t="shared" si="7"/>
        <v>25.76</v>
      </c>
      <c r="T10" s="630">
        <v>9.2799999999999994</v>
      </c>
      <c r="U10" s="631">
        <f t="shared" si="5"/>
        <v>10.67</v>
      </c>
      <c r="V10" s="630">
        <v>10.17</v>
      </c>
      <c r="W10" s="631">
        <f t="shared" si="5"/>
        <v>11.7</v>
      </c>
      <c r="X10" s="232"/>
      <c r="Y10" s="229"/>
      <c r="Z10" s="221"/>
      <c r="AA10" s="221"/>
      <c r="AB10" s="221"/>
      <c r="AC10" s="221"/>
      <c r="AD10" s="221"/>
      <c r="AG10" s="232"/>
      <c r="AH10" s="232"/>
      <c r="AI10" s="232"/>
      <c r="AJ10" s="232"/>
      <c r="AK10" s="232"/>
      <c r="AL10" s="232"/>
    </row>
    <row r="11" spans="1:38" ht="21.6" customHeight="1">
      <c r="A11" t="s">
        <v>177</v>
      </c>
      <c r="B11" t="s">
        <v>178</v>
      </c>
      <c r="C11">
        <v>0</v>
      </c>
      <c r="D11">
        <v>4</v>
      </c>
      <c r="E11" t="str">
        <f t="shared" si="6"/>
        <v>NL04N</v>
      </c>
      <c r="G11" s="5"/>
      <c r="H11" s="1567"/>
      <c r="I11" s="632" t="s">
        <v>115</v>
      </c>
      <c r="J11" s="633">
        <v>153.35</v>
      </c>
      <c r="K11" s="634">
        <f t="shared" si="0"/>
        <v>176.35</v>
      </c>
      <c r="L11" s="633">
        <v>147.30000000000001</v>
      </c>
      <c r="M11" s="635">
        <f t="shared" si="1"/>
        <v>169.4</v>
      </c>
      <c r="N11" s="636">
        <v>286.37</v>
      </c>
      <c r="O11" s="637">
        <f t="shared" si="2"/>
        <v>329.33</v>
      </c>
      <c r="P11" s="636">
        <v>67</v>
      </c>
      <c r="Q11" s="638">
        <f t="shared" si="3"/>
        <v>77.05</v>
      </c>
      <c r="R11" s="633">
        <v>20.89</v>
      </c>
      <c r="S11" s="635">
        <f t="shared" si="7"/>
        <v>24.02</v>
      </c>
      <c r="T11" s="639">
        <v>10.65</v>
      </c>
      <c r="U11" s="640">
        <f t="shared" si="5"/>
        <v>12.25</v>
      </c>
      <c r="V11" s="639">
        <v>17.77</v>
      </c>
      <c r="W11" s="640">
        <f t="shared" si="5"/>
        <v>20.440000000000001</v>
      </c>
      <c r="X11" s="232"/>
      <c r="Y11" s="229"/>
      <c r="Z11" s="221"/>
      <c r="AA11" s="221"/>
      <c r="AB11" s="221"/>
      <c r="AC11" s="221"/>
      <c r="AD11" s="221"/>
      <c r="AG11" s="232"/>
      <c r="AH11" s="232"/>
      <c r="AI11" s="232"/>
      <c r="AJ11" s="232"/>
      <c r="AK11" s="232"/>
      <c r="AL11" s="232"/>
    </row>
    <row r="12" spans="1:38" ht="21.6" customHeight="1">
      <c r="A12" t="s">
        <v>177</v>
      </c>
      <c r="B12" t="s">
        <v>178</v>
      </c>
      <c r="C12">
        <v>1</v>
      </c>
      <c r="D12">
        <v>1</v>
      </c>
      <c r="E12" t="str">
        <f t="shared" si="6"/>
        <v>NL11N</v>
      </c>
      <c r="G12" s="5"/>
      <c r="H12" s="1565" t="s">
        <v>30</v>
      </c>
      <c r="I12" s="615" t="s">
        <v>5</v>
      </c>
      <c r="J12" s="616">
        <v>183.7</v>
      </c>
      <c r="K12" s="617">
        <f t="shared" si="0"/>
        <v>211.26</v>
      </c>
      <c r="L12" s="616">
        <v>176.46</v>
      </c>
      <c r="M12" s="618">
        <f t="shared" si="1"/>
        <v>202.93</v>
      </c>
      <c r="N12" s="619">
        <v>345.13</v>
      </c>
      <c r="O12" s="620">
        <f t="shared" si="2"/>
        <v>396.9</v>
      </c>
      <c r="P12" s="619">
        <v>80.739999999999995</v>
      </c>
      <c r="Q12" s="621">
        <f t="shared" si="3"/>
        <v>92.85</v>
      </c>
      <c r="R12" s="616">
        <v>24.78</v>
      </c>
      <c r="S12" s="618">
        <f t="shared" si="7"/>
        <v>28.5</v>
      </c>
      <c r="T12" s="641">
        <v>5.29</v>
      </c>
      <c r="U12" s="642">
        <f t="shared" si="5"/>
        <v>6.08</v>
      </c>
      <c r="V12" s="641">
        <v>11.68</v>
      </c>
      <c r="W12" s="642">
        <f t="shared" si="5"/>
        <v>13.43</v>
      </c>
      <c r="Y12" s="229"/>
      <c r="Z12" s="230"/>
      <c r="AA12" s="231"/>
      <c r="AB12" s="220"/>
      <c r="AC12" s="220"/>
      <c r="AD12" s="220"/>
      <c r="AG12" s="232"/>
      <c r="AH12" s="232"/>
      <c r="AI12" s="232"/>
      <c r="AJ12" s="232"/>
      <c r="AK12" s="232"/>
      <c r="AL12" s="232"/>
    </row>
    <row r="13" spans="1:38" ht="21.6" customHeight="1">
      <c r="A13" t="s">
        <v>177</v>
      </c>
      <c r="B13" t="s">
        <v>178</v>
      </c>
      <c r="C13">
        <v>1</v>
      </c>
      <c r="D13">
        <v>2</v>
      </c>
      <c r="E13" t="str">
        <f t="shared" si="6"/>
        <v>NL12N</v>
      </c>
      <c r="G13" s="5"/>
      <c r="H13" s="1566"/>
      <c r="I13" s="615" t="s">
        <v>6</v>
      </c>
      <c r="J13" s="624">
        <v>178.97</v>
      </c>
      <c r="K13" s="625">
        <f t="shared" si="0"/>
        <v>205.82</v>
      </c>
      <c r="L13" s="624">
        <v>171.91</v>
      </c>
      <c r="M13" s="626">
        <f t="shared" si="1"/>
        <v>197.7</v>
      </c>
      <c r="N13" s="627">
        <v>336.22</v>
      </c>
      <c r="O13" s="628">
        <f t="shared" si="2"/>
        <v>386.65</v>
      </c>
      <c r="P13" s="627">
        <v>78.66</v>
      </c>
      <c r="Q13" s="629">
        <f t="shared" si="3"/>
        <v>90.46</v>
      </c>
      <c r="R13" s="624">
        <v>24.14</v>
      </c>
      <c r="S13" s="626">
        <f t="shared" si="7"/>
        <v>27.76</v>
      </c>
      <c r="T13" s="630">
        <v>12.27</v>
      </c>
      <c r="U13" s="631">
        <f t="shared" si="5"/>
        <v>14.11</v>
      </c>
      <c r="V13" s="630">
        <v>11.26</v>
      </c>
      <c r="W13" s="631">
        <f t="shared" si="5"/>
        <v>12.95</v>
      </c>
      <c r="X13" s="233"/>
      <c r="Y13" s="229"/>
      <c r="Z13" s="221"/>
      <c r="AA13" s="221"/>
      <c r="AB13" s="221"/>
      <c r="AC13" s="221"/>
      <c r="AD13" s="221"/>
      <c r="AG13" s="232"/>
      <c r="AH13" s="232"/>
      <c r="AI13" s="232"/>
      <c r="AJ13" s="232"/>
      <c r="AK13" s="232"/>
      <c r="AL13" s="232"/>
    </row>
    <row r="14" spans="1:38" ht="21.6" customHeight="1">
      <c r="A14" t="s">
        <v>177</v>
      </c>
      <c r="B14" t="s">
        <v>178</v>
      </c>
      <c r="C14">
        <v>1</v>
      </c>
      <c r="D14">
        <v>3</v>
      </c>
      <c r="E14" t="str">
        <f t="shared" si="6"/>
        <v>NL13N</v>
      </c>
      <c r="G14" s="5"/>
      <c r="H14" s="1566"/>
      <c r="I14" s="615" t="s">
        <v>7</v>
      </c>
      <c r="J14" s="624">
        <v>166.09</v>
      </c>
      <c r="K14" s="625">
        <f t="shared" si="0"/>
        <v>191</v>
      </c>
      <c r="L14" s="624">
        <v>159.53</v>
      </c>
      <c r="M14" s="626">
        <f t="shared" si="1"/>
        <v>183.46</v>
      </c>
      <c r="N14" s="627">
        <v>312.02</v>
      </c>
      <c r="O14" s="628">
        <f t="shared" si="2"/>
        <v>358.82</v>
      </c>
      <c r="P14" s="627">
        <v>72.989999999999995</v>
      </c>
      <c r="Q14" s="629">
        <f t="shared" si="3"/>
        <v>83.94</v>
      </c>
      <c r="R14" s="624">
        <v>22.4</v>
      </c>
      <c r="S14" s="626">
        <f t="shared" si="7"/>
        <v>25.76</v>
      </c>
      <c r="T14" s="630">
        <v>9.2799999999999994</v>
      </c>
      <c r="U14" s="631">
        <f t="shared" si="5"/>
        <v>10.67</v>
      </c>
      <c r="V14" s="630">
        <v>10.28</v>
      </c>
      <c r="W14" s="631">
        <f t="shared" si="5"/>
        <v>11.82</v>
      </c>
      <c r="X14" s="233"/>
      <c r="Y14" s="229"/>
      <c r="Z14" s="221"/>
      <c r="AA14" s="221"/>
      <c r="AB14" s="221"/>
      <c r="AC14" s="221"/>
      <c r="AD14" s="221"/>
      <c r="AG14" s="232"/>
      <c r="AH14" s="232"/>
      <c r="AI14" s="232"/>
      <c r="AJ14" s="232"/>
      <c r="AK14" s="232"/>
      <c r="AL14" s="232"/>
    </row>
    <row r="15" spans="1:38" ht="21.6" customHeight="1">
      <c r="A15" t="s">
        <v>177</v>
      </c>
      <c r="B15" t="s">
        <v>178</v>
      </c>
      <c r="C15">
        <v>1</v>
      </c>
      <c r="D15">
        <v>4</v>
      </c>
      <c r="E15" t="str">
        <f t="shared" si="6"/>
        <v>NL14N</v>
      </c>
      <c r="G15" s="5"/>
      <c r="H15" s="1567"/>
      <c r="I15" s="632" t="s">
        <v>115</v>
      </c>
      <c r="J15" s="633">
        <v>154.88</v>
      </c>
      <c r="K15" s="634">
        <f t="shared" si="0"/>
        <v>178.11</v>
      </c>
      <c r="L15" s="633">
        <v>148.76</v>
      </c>
      <c r="M15" s="635">
        <f t="shared" si="1"/>
        <v>171.07</v>
      </c>
      <c r="N15" s="636">
        <v>290.95</v>
      </c>
      <c r="O15" s="637">
        <f t="shared" si="2"/>
        <v>334.59</v>
      </c>
      <c r="P15" s="636">
        <v>68.069999999999993</v>
      </c>
      <c r="Q15" s="638">
        <f t="shared" si="3"/>
        <v>78.28</v>
      </c>
      <c r="R15" s="633">
        <v>20.89</v>
      </c>
      <c r="S15" s="635">
        <f t="shared" si="7"/>
        <v>24.02</v>
      </c>
      <c r="T15" s="639">
        <v>10.65</v>
      </c>
      <c r="U15" s="640">
        <f t="shared" si="5"/>
        <v>12.25</v>
      </c>
      <c r="V15" s="639">
        <v>17.96</v>
      </c>
      <c r="W15" s="640">
        <f t="shared" si="5"/>
        <v>20.65</v>
      </c>
      <c r="X15" s="233"/>
      <c r="Y15" s="229"/>
      <c r="Z15" s="221"/>
      <c r="AA15" s="221"/>
      <c r="AB15" s="221"/>
      <c r="AC15" s="221"/>
      <c r="AD15" s="221"/>
      <c r="AG15" s="232"/>
      <c r="AH15" s="232"/>
      <c r="AI15" s="232"/>
      <c r="AJ15" s="232"/>
      <c r="AK15" s="232"/>
      <c r="AL15" s="232"/>
    </row>
    <row r="16" spans="1:38" ht="21.6" customHeight="1">
      <c r="A16" t="s">
        <v>177</v>
      </c>
      <c r="B16" t="s">
        <v>178</v>
      </c>
      <c r="C16">
        <v>2</v>
      </c>
      <c r="D16">
        <v>1</v>
      </c>
      <c r="E16" t="str">
        <f t="shared" si="6"/>
        <v>NL21N</v>
      </c>
      <c r="G16" s="5"/>
      <c r="H16" s="1565" t="s">
        <v>31</v>
      </c>
      <c r="I16" s="615" t="s">
        <v>5</v>
      </c>
      <c r="J16" s="616">
        <v>185.52</v>
      </c>
      <c r="K16" s="617">
        <f t="shared" si="0"/>
        <v>213.35</v>
      </c>
      <c r="L16" s="616">
        <v>178.21</v>
      </c>
      <c r="M16" s="618">
        <f t="shared" si="1"/>
        <v>204.94</v>
      </c>
      <c r="N16" s="619">
        <v>348.56</v>
      </c>
      <c r="O16" s="620">
        <f t="shared" si="2"/>
        <v>400.84</v>
      </c>
      <c r="P16" s="619">
        <v>81.55</v>
      </c>
      <c r="Q16" s="621">
        <f t="shared" si="3"/>
        <v>93.78</v>
      </c>
      <c r="R16" s="616">
        <v>24.78</v>
      </c>
      <c r="S16" s="618">
        <f t="shared" si="7"/>
        <v>28.5</v>
      </c>
      <c r="T16" s="641">
        <v>5.29</v>
      </c>
      <c r="U16" s="642">
        <f t="shared" si="5"/>
        <v>6.08</v>
      </c>
      <c r="V16" s="641">
        <v>11.8</v>
      </c>
      <c r="W16" s="642">
        <f t="shared" si="5"/>
        <v>13.57</v>
      </c>
      <c r="Y16" s="229"/>
      <c r="Z16" s="230"/>
      <c r="AA16" s="231"/>
      <c r="AB16" s="220"/>
      <c r="AC16" s="220"/>
      <c r="AD16" s="220"/>
      <c r="AG16" s="232"/>
      <c r="AH16" s="232"/>
      <c r="AI16" s="232"/>
      <c r="AJ16" s="232"/>
      <c r="AK16" s="232"/>
      <c r="AL16" s="232"/>
    </row>
    <row r="17" spans="1:38" ht="21.6" customHeight="1">
      <c r="A17" t="s">
        <v>177</v>
      </c>
      <c r="B17" t="s">
        <v>178</v>
      </c>
      <c r="C17">
        <v>2</v>
      </c>
      <c r="D17">
        <v>2</v>
      </c>
      <c r="E17" t="str">
        <f t="shared" si="6"/>
        <v>NL22N</v>
      </c>
      <c r="G17" s="5"/>
      <c r="H17" s="1566"/>
      <c r="I17" s="615" t="s">
        <v>6</v>
      </c>
      <c r="J17" s="624">
        <v>180.74</v>
      </c>
      <c r="K17" s="625">
        <f t="shared" si="0"/>
        <v>207.85</v>
      </c>
      <c r="L17" s="624">
        <v>173.62</v>
      </c>
      <c r="M17" s="626">
        <f t="shared" si="1"/>
        <v>199.66</v>
      </c>
      <c r="N17" s="627">
        <v>339.56</v>
      </c>
      <c r="O17" s="628">
        <f t="shared" si="2"/>
        <v>390.49</v>
      </c>
      <c r="P17" s="627">
        <v>79.44</v>
      </c>
      <c r="Q17" s="629">
        <f t="shared" si="3"/>
        <v>91.36</v>
      </c>
      <c r="R17" s="624">
        <v>24.14</v>
      </c>
      <c r="S17" s="626">
        <f t="shared" si="7"/>
        <v>27.76</v>
      </c>
      <c r="T17" s="630">
        <v>12.27</v>
      </c>
      <c r="U17" s="631">
        <f t="shared" si="5"/>
        <v>14.11</v>
      </c>
      <c r="V17" s="630">
        <v>11.37</v>
      </c>
      <c r="W17" s="631">
        <f t="shared" si="5"/>
        <v>13.08</v>
      </c>
      <c r="X17" s="7"/>
      <c r="Y17" s="229"/>
      <c r="Z17" s="221"/>
      <c r="AA17" s="221"/>
      <c r="AB17" s="221"/>
      <c r="AC17" s="221"/>
      <c r="AD17" s="221"/>
      <c r="AG17" s="232"/>
      <c r="AH17" s="232"/>
      <c r="AI17" s="232"/>
      <c r="AJ17" s="232"/>
      <c r="AK17" s="232"/>
      <c r="AL17" s="232"/>
    </row>
    <row r="18" spans="1:38" ht="21.6" customHeight="1">
      <c r="A18" t="s">
        <v>177</v>
      </c>
      <c r="B18" t="s">
        <v>178</v>
      </c>
      <c r="C18">
        <v>2</v>
      </c>
      <c r="D18">
        <v>3</v>
      </c>
      <c r="E18" t="str">
        <f t="shared" si="6"/>
        <v>NL23N</v>
      </c>
      <c r="G18" s="5"/>
      <c r="H18" s="1566"/>
      <c r="I18" s="615" t="s">
        <v>7</v>
      </c>
      <c r="J18" s="624">
        <v>167.73</v>
      </c>
      <c r="K18" s="625">
        <f t="shared" si="0"/>
        <v>192.89</v>
      </c>
      <c r="L18" s="624">
        <v>161.12</v>
      </c>
      <c r="M18" s="626">
        <f t="shared" si="1"/>
        <v>185.29</v>
      </c>
      <c r="N18" s="627">
        <v>315.12</v>
      </c>
      <c r="O18" s="628">
        <f t="shared" si="2"/>
        <v>362.39</v>
      </c>
      <c r="P18" s="627">
        <v>73.73</v>
      </c>
      <c r="Q18" s="629">
        <f t="shared" si="3"/>
        <v>84.79</v>
      </c>
      <c r="R18" s="624">
        <v>22.4</v>
      </c>
      <c r="S18" s="626">
        <f t="shared" si="7"/>
        <v>25.76</v>
      </c>
      <c r="T18" s="630">
        <v>9.2799999999999994</v>
      </c>
      <c r="U18" s="631">
        <f t="shared" si="5"/>
        <v>10.67</v>
      </c>
      <c r="V18" s="630">
        <v>10.38</v>
      </c>
      <c r="W18" s="631">
        <f t="shared" si="5"/>
        <v>11.94</v>
      </c>
      <c r="X18" s="7"/>
      <c r="Y18" s="229"/>
      <c r="Z18" s="221"/>
      <c r="AA18" s="221"/>
      <c r="AB18" s="221"/>
      <c r="AC18" s="221"/>
      <c r="AD18" s="221"/>
      <c r="AG18" s="232"/>
      <c r="AH18" s="232"/>
      <c r="AI18" s="232"/>
      <c r="AJ18" s="232"/>
      <c r="AK18" s="232"/>
      <c r="AL18" s="232"/>
    </row>
    <row r="19" spans="1:38" ht="21.6" customHeight="1">
      <c r="A19" t="s">
        <v>177</v>
      </c>
      <c r="B19" t="s">
        <v>178</v>
      </c>
      <c r="C19">
        <v>2</v>
      </c>
      <c r="D19">
        <v>4</v>
      </c>
      <c r="E19" t="str">
        <f t="shared" si="6"/>
        <v>NL24N</v>
      </c>
      <c r="G19" s="5"/>
      <c r="H19" s="1567"/>
      <c r="I19" s="632" t="s">
        <v>115</v>
      </c>
      <c r="J19" s="633">
        <v>156.41</v>
      </c>
      <c r="K19" s="634">
        <f t="shared" si="0"/>
        <v>179.87</v>
      </c>
      <c r="L19" s="633">
        <v>150.22999999999999</v>
      </c>
      <c r="M19" s="635">
        <f t="shared" si="1"/>
        <v>172.76</v>
      </c>
      <c r="N19" s="636">
        <v>293.85000000000002</v>
      </c>
      <c r="O19" s="637">
        <f t="shared" si="2"/>
        <v>337.93</v>
      </c>
      <c r="P19" s="636">
        <v>68.75</v>
      </c>
      <c r="Q19" s="638">
        <f t="shared" si="3"/>
        <v>79.06</v>
      </c>
      <c r="R19" s="633">
        <v>20.89</v>
      </c>
      <c r="S19" s="635">
        <f t="shared" si="7"/>
        <v>24.02</v>
      </c>
      <c r="T19" s="639">
        <v>10.65</v>
      </c>
      <c r="U19" s="640">
        <f t="shared" si="5"/>
        <v>12.25</v>
      </c>
      <c r="V19" s="639">
        <v>18.12</v>
      </c>
      <c r="W19" s="640">
        <f t="shared" si="5"/>
        <v>20.84</v>
      </c>
      <c r="X19" s="232"/>
      <c r="Y19" s="229"/>
      <c r="Z19" s="222"/>
      <c r="AA19" s="222"/>
      <c r="AB19" s="222"/>
      <c r="AC19" s="222"/>
      <c r="AD19" s="222"/>
      <c r="AG19" s="232"/>
      <c r="AH19" s="232"/>
      <c r="AI19" s="232"/>
      <c r="AJ19" s="232"/>
      <c r="AK19" s="232"/>
      <c r="AL19" s="232"/>
    </row>
    <row r="20" spans="1:38" ht="21.6" customHeight="1">
      <c r="A20" t="s">
        <v>177</v>
      </c>
      <c r="B20" t="s">
        <v>178</v>
      </c>
      <c r="C20">
        <v>3</v>
      </c>
      <c r="D20">
        <v>1</v>
      </c>
      <c r="E20" t="str">
        <f t="shared" si="6"/>
        <v>NL31N</v>
      </c>
      <c r="G20" s="5"/>
      <c r="H20" s="1565" t="s">
        <v>32</v>
      </c>
      <c r="I20" s="615" t="s">
        <v>5</v>
      </c>
      <c r="J20" s="616">
        <v>187.34</v>
      </c>
      <c r="K20" s="617">
        <f t="shared" si="0"/>
        <v>215.44</v>
      </c>
      <c r="L20" s="616">
        <v>179.95</v>
      </c>
      <c r="M20" s="618">
        <f t="shared" si="1"/>
        <v>206.94</v>
      </c>
      <c r="N20" s="619">
        <v>351.96</v>
      </c>
      <c r="O20" s="620">
        <f t="shared" si="2"/>
        <v>404.75</v>
      </c>
      <c r="P20" s="619">
        <v>82.33</v>
      </c>
      <c r="Q20" s="621">
        <f t="shared" si="3"/>
        <v>94.68</v>
      </c>
      <c r="R20" s="616">
        <v>24.78</v>
      </c>
      <c r="S20" s="618">
        <f t="shared" si="7"/>
        <v>28.5</v>
      </c>
      <c r="T20" s="641">
        <v>5.29</v>
      </c>
      <c r="U20" s="642">
        <f t="shared" si="5"/>
        <v>6.08</v>
      </c>
      <c r="V20" s="641">
        <v>11.92</v>
      </c>
      <c r="W20" s="642">
        <f t="shared" si="5"/>
        <v>13.71</v>
      </c>
      <c r="Y20" s="229"/>
      <c r="Z20" s="230"/>
      <c r="AA20" s="231"/>
      <c r="AB20" s="220"/>
      <c r="AC20" s="220"/>
      <c r="AD20" s="220"/>
      <c r="AG20" s="232"/>
      <c r="AH20" s="232"/>
      <c r="AI20" s="232"/>
      <c r="AJ20" s="232"/>
      <c r="AK20" s="232"/>
      <c r="AL20" s="232"/>
    </row>
    <row r="21" spans="1:38" ht="21.6" customHeight="1">
      <c r="A21" t="s">
        <v>177</v>
      </c>
      <c r="B21" t="s">
        <v>178</v>
      </c>
      <c r="C21">
        <v>3</v>
      </c>
      <c r="D21">
        <v>2</v>
      </c>
      <c r="E21" t="str">
        <f t="shared" si="6"/>
        <v>NL32N</v>
      </c>
      <c r="G21" s="5"/>
      <c r="H21" s="1566"/>
      <c r="I21" s="615" t="s">
        <v>6</v>
      </c>
      <c r="J21" s="624">
        <v>182.51</v>
      </c>
      <c r="K21" s="625">
        <f t="shared" si="0"/>
        <v>209.89</v>
      </c>
      <c r="L21" s="624">
        <v>175.32</v>
      </c>
      <c r="M21" s="626">
        <f t="shared" si="1"/>
        <v>201.62</v>
      </c>
      <c r="N21" s="627">
        <v>342.87</v>
      </c>
      <c r="O21" s="628">
        <f t="shared" si="2"/>
        <v>394.3</v>
      </c>
      <c r="P21" s="627">
        <v>80.209999999999994</v>
      </c>
      <c r="Q21" s="629">
        <f t="shared" si="3"/>
        <v>92.24</v>
      </c>
      <c r="R21" s="624">
        <v>24.14</v>
      </c>
      <c r="S21" s="626">
        <f t="shared" si="7"/>
        <v>27.76</v>
      </c>
      <c r="T21" s="630">
        <v>12.27</v>
      </c>
      <c r="U21" s="631">
        <f t="shared" si="5"/>
        <v>14.11</v>
      </c>
      <c r="V21" s="630">
        <v>11.47</v>
      </c>
      <c r="W21" s="631">
        <f t="shared" si="5"/>
        <v>13.19</v>
      </c>
      <c r="X21" s="7"/>
      <c r="Y21" s="229"/>
      <c r="Z21" s="221"/>
      <c r="AA21" s="221"/>
      <c r="AB21" s="221"/>
      <c r="AC21" s="221"/>
      <c r="AD21" s="221"/>
      <c r="AG21" s="232"/>
      <c r="AH21" s="232"/>
      <c r="AI21" s="232"/>
      <c r="AJ21" s="232"/>
      <c r="AK21" s="232"/>
      <c r="AL21" s="232"/>
    </row>
    <row r="22" spans="1:38" ht="21.6" customHeight="1">
      <c r="A22" t="s">
        <v>177</v>
      </c>
      <c r="B22" t="s">
        <v>178</v>
      </c>
      <c r="C22">
        <v>3</v>
      </c>
      <c r="D22">
        <v>3</v>
      </c>
      <c r="E22" t="str">
        <f t="shared" si="6"/>
        <v>NL33N</v>
      </c>
      <c r="G22" s="5"/>
      <c r="H22" s="1566"/>
      <c r="I22" s="615" t="s">
        <v>7</v>
      </c>
      <c r="J22" s="624">
        <v>169.37</v>
      </c>
      <c r="K22" s="625">
        <f t="shared" si="0"/>
        <v>194.78</v>
      </c>
      <c r="L22" s="624">
        <v>162.68</v>
      </c>
      <c r="M22" s="626">
        <f t="shared" si="1"/>
        <v>187.08</v>
      </c>
      <c r="N22" s="627">
        <v>318.19</v>
      </c>
      <c r="O22" s="628">
        <f t="shared" si="2"/>
        <v>365.92</v>
      </c>
      <c r="P22" s="627">
        <v>74.44</v>
      </c>
      <c r="Q22" s="629">
        <f t="shared" si="3"/>
        <v>85.61</v>
      </c>
      <c r="R22" s="624">
        <v>22.4</v>
      </c>
      <c r="S22" s="626">
        <f t="shared" si="7"/>
        <v>25.76</v>
      </c>
      <c r="T22" s="630">
        <v>9.2799999999999994</v>
      </c>
      <c r="U22" s="631">
        <f t="shared" si="5"/>
        <v>10.67</v>
      </c>
      <c r="V22" s="630">
        <v>10.47</v>
      </c>
      <c r="W22" s="631">
        <f t="shared" si="5"/>
        <v>12.04</v>
      </c>
      <c r="X22" s="7"/>
      <c r="Y22" s="229"/>
      <c r="Z22" s="221"/>
      <c r="AA22" s="221"/>
      <c r="AB22" s="221"/>
      <c r="AC22" s="221"/>
      <c r="AD22" s="221"/>
      <c r="AG22" s="232"/>
      <c r="AH22" s="232"/>
      <c r="AI22" s="232"/>
      <c r="AJ22" s="232"/>
      <c r="AK22" s="232"/>
      <c r="AL22" s="232"/>
    </row>
    <row r="23" spans="1:38" ht="21.6" customHeight="1" thickBot="1">
      <c r="A23" t="s">
        <v>177</v>
      </c>
      <c r="B23" t="s">
        <v>178</v>
      </c>
      <c r="C23">
        <v>3</v>
      </c>
      <c r="D23">
        <v>4</v>
      </c>
      <c r="E23" t="str">
        <f t="shared" si="6"/>
        <v>NL34N</v>
      </c>
      <c r="G23" s="5"/>
      <c r="H23" s="1584"/>
      <c r="I23" s="643" t="s">
        <v>115</v>
      </c>
      <c r="J23" s="644">
        <v>157.93</v>
      </c>
      <c r="K23" s="645">
        <f t="shared" si="0"/>
        <v>181.62</v>
      </c>
      <c r="L23" s="644">
        <v>151.71</v>
      </c>
      <c r="M23" s="646">
        <f t="shared" si="1"/>
        <v>174.47</v>
      </c>
      <c r="N23" s="647">
        <v>296.70999999999998</v>
      </c>
      <c r="O23" s="648">
        <f t="shared" si="2"/>
        <v>341.22</v>
      </c>
      <c r="P23" s="647">
        <v>69.41</v>
      </c>
      <c r="Q23" s="649">
        <f t="shared" si="3"/>
        <v>79.819999999999993</v>
      </c>
      <c r="R23" s="644">
        <v>20.89</v>
      </c>
      <c r="S23" s="646">
        <f t="shared" si="7"/>
        <v>24.02</v>
      </c>
      <c r="T23" s="650">
        <v>10.65</v>
      </c>
      <c r="U23" s="651">
        <f t="shared" si="5"/>
        <v>12.25</v>
      </c>
      <c r="V23" s="650">
        <v>18.3</v>
      </c>
      <c r="W23" s="651">
        <f t="shared" si="5"/>
        <v>21.05</v>
      </c>
      <c r="X23" s="232"/>
      <c r="Y23" s="229"/>
      <c r="Z23" s="222"/>
      <c r="AA23" s="222"/>
      <c r="AB23" s="222"/>
      <c r="AC23" s="222"/>
      <c r="AD23" s="222"/>
      <c r="AG23" s="232"/>
      <c r="AH23" s="232"/>
      <c r="AI23" s="232"/>
      <c r="AJ23" s="232"/>
      <c r="AK23" s="232"/>
      <c r="AL23" s="232"/>
    </row>
    <row r="24" spans="1:38" ht="20.25" customHeight="1">
      <c r="G24" s="8"/>
      <c r="H24" s="652"/>
      <c r="I24" s="653" t="s">
        <v>116</v>
      </c>
      <c r="J24" s="654"/>
      <c r="K24" s="655"/>
      <c r="L24" s="654"/>
      <c r="M24" s="655"/>
      <c r="N24" s="654"/>
      <c r="O24" s="655"/>
      <c r="P24" s="654"/>
      <c r="Q24" s="655"/>
      <c r="R24" s="656"/>
      <c r="S24" s="657"/>
      <c r="T24" s="232"/>
      <c r="U24" s="229"/>
      <c r="V24" s="222"/>
      <c r="W24" s="222"/>
      <c r="X24" s="222"/>
      <c r="Y24" s="222"/>
      <c r="Z24" s="222"/>
      <c r="AC24" s="232"/>
      <c r="AD24" s="232"/>
      <c r="AE24" s="232"/>
      <c r="AF24" s="232"/>
      <c r="AG24" s="232"/>
      <c r="AH24" s="232"/>
    </row>
    <row r="25" spans="1:38" ht="20.25" customHeight="1" thickBot="1">
      <c r="G25" s="8"/>
      <c r="H25" s="652"/>
      <c r="I25" s="658"/>
      <c r="J25" s="654"/>
      <c r="K25" s="659"/>
      <c r="L25" s="654"/>
      <c r="M25" s="659"/>
      <c r="N25" s="654"/>
      <c r="O25" s="604"/>
      <c r="P25" s="604"/>
      <c r="Q25" s="604"/>
      <c r="R25" s="604"/>
      <c r="S25" s="604"/>
      <c r="V25" s="64"/>
      <c r="W25" s="234"/>
      <c r="X25" s="232"/>
      <c r="Y25" s="229"/>
      <c r="Z25" s="222"/>
      <c r="AA25" s="222"/>
      <c r="AB25" s="222"/>
      <c r="AC25" s="222"/>
      <c r="AD25" s="222"/>
      <c r="AG25" s="232"/>
      <c r="AH25" s="232"/>
      <c r="AI25" s="232"/>
      <c r="AJ25" s="232"/>
      <c r="AK25" s="232"/>
      <c r="AL25" s="232"/>
    </row>
    <row r="26" spans="1:38" ht="30.6" customHeight="1" thickBot="1">
      <c r="G26" s="8"/>
      <c r="H26" s="1738" t="s">
        <v>28</v>
      </c>
      <c r="I26" s="1739"/>
      <c r="J26" s="1739"/>
      <c r="K26" s="1739"/>
      <c r="L26" s="1739"/>
      <c r="M26" s="1739"/>
      <c r="N26" s="1739"/>
      <c r="O26" s="1740"/>
      <c r="P26" s="604"/>
      <c r="Q26" s="604"/>
      <c r="R26" s="604"/>
      <c r="S26" s="604"/>
    </row>
    <row r="27" spans="1:38" ht="6.6" customHeight="1" thickBot="1">
      <c r="G27" s="8"/>
      <c r="H27" s="1586" t="s">
        <v>1</v>
      </c>
      <c r="I27" s="1587"/>
      <c r="J27" s="1589" t="s">
        <v>243</v>
      </c>
      <c r="K27" s="1590"/>
      <c r="L27" s="1589" t="s">
        <v>392</v>
      </c>
      <c r="M27" s="1590"/>
      <c r="N27" s="1593" t="s">
        <v>477</v>
      </c>
      <c r="O27" s="1594"/>
      <c r="P27" s="660"/>
      <c r="Q27" s="604"/>
      <c r="R27" s="604"/>
      <c r="S27" s="604"/>
    </row>
    <row r="28" spans="1:38" ht="55.95" customHeight="1">
      <c r="G28" s="8"/>
      <c r="H28" s="1588"/>
      <c r="I28" s="1576"/>
      <c r="J28" s="1591"/>
      <c r="K28" s="1592"/>
      <c r="L28" s="1591"/>
      <c r="M28" s="1592"/>
      <c r="N28" s="1595"/>
      <c r="O28" s="1596"/>
      <c r="P28" s="661"/>
      <c r="Q28" s="662" t="s">
        <v>1</v>
      </c>
      <c r="R28" s="1589" t="s">
        <v>252</v>
      </c>
      <c r="S28" s="1743"/>
    </row>
    <row r="29" spans="1:38" ht="24.75" customHeight="1">
      <c r="A29" t="s">
        <v>76</v>
      </c>
      <c r="B29" t="s">
        <v>123</v>
      </c>
      <c r="C29" t="s">
        <v>120</v>
      </c>
      <c r="D29" t="s">
        <v>1</v>
      </c>
      <c r="E29" t="s">
        <v>121</v>
      </c>
      <c r="G29" s="8"/>
      <c r="H29" s="1599"/>
      <c r="I29" s="1600"/>
      <c r="J29" s="663"/>
      <c r="K29" s="664" t="s">
        <v>26</v>
      </c>
      <c r="L29" s="663"/>
      <c r="M29" s="665" t="s">
        <v>26</v>
      </c>
      <c r="N29" s="663"/>
      <c r="O29" s="613" t="s">
        <v>26</v>
      </c>
      <c r="P29" s="666"/>
      <c r="Q29" s="667"/>
      <c r="R29" s="668"/>
      <c r="S29" s="613" t="s">
        <v>26</v>
      </c>
    </row>
    <row r="30" spans="1:38" ht="21.6" customHeight="1">
      <c r="A30" t="s">
        <v>177</v>
      </c>
      <c r="B30" t="s">
        <v>178</v>
      </c>
      <c r="C30">
        <v>0</v>
      </c>
      <c r="D30">
        <v>1</v>
      </c>
      <c r="E30" t="str">
        <f>B30&amp;C30&amp;D30&amp;IF($A$2="Non-municipal","N",IF($A$2="Municiple","Y","error"))</f>
        <v>NL01N</v>
      </c>
      <c r="G30" s="8"/>
      <c r="H30" s="1601" t="s">
        <v>5</v>
      </c>
      <c r="I30" s="1602"/>
      <c r="J30" s="669">
        <v>42.66</v>
      </c>
      <c r="K30" s="670">
        <f>ROUND(J30 * (1 + VAT), 2)</f>
        <v>49.06</v>
      </c>
      <c r="L30" s="669">
        <v>52.65</v>
      </c>
      <c r="M30" s="671">
        <f>ROUND(L30 * (1 + VAT), 2)</f>
        <v>60.55</v>
      </c>
      <c r="N30" s="672">
        <v>0</v>
      </c>
      <c r="O30" s="673">
        <f>ROUND(N30 * (1 + VAT), 2)</f>
        <v>0</v>
      </c>
      <c r="P30" s="666"/>
      <c r="Q30" s="674" t="s">
        <v>5</v>
      </c>
      <c r="R30" s="675">
        <v>0.45</v>
      </c>
      <c r="S30" s="676">
        <f>ROUND(R30 * (1 + VAT), 2)</f>
        <v>0.52</v>
      </c>
    </row>
    <row r="31" spans="1:38" ht="21.6" customHeight="1">
      <c r="A31" t="s">
        <v>177</v>
      </c>
      <c r="B31" t="s">
        <v>178</v>
      </c>
      <c r="C31">
        <v>0</v>
      </c>
      <c r="D31">
        <v>2</v>
      </c>
      <c r="E31" t="str">
        <f t="shared" ref="E31:E33" si="8">B31&amp;C31&amp;D31&amp;IF($A$2="Non-municipal","N",IF($A$2="Municiple","Y","error"))</f>
        <v>NL02N</v>
      </c>
      <c r="G31" s="8"/>
      <c r="H31" s="1580" t="s">
        <v>6</v>
      </c>
      <c r="I31" s="1581"/>
      <c r="J31" s="677">
        <v>39.130000000000003</v>
      </c>
      <c r="K31" s="678">
        <f>ROUND(J31 * (1 + VAT), 2)</f>
        <v>45</v>
      </c>
      <c r="L31" s="677">
        <v>26.29</v>
      </c>
      <c r="M31" s="679">
        <f>ROUND(L31 * (1 + VAT), 2)</f>
        <v>30.23</v>
      </c>
      <c r="N31" s="680">
        <v>0</v>
      </c>
      <c r="O31" s="681">
        <f>ROUND(N31 * (1 + VAT), 2)</f>
        <v>0</v>
      </c>
      <c r="P31" s="666"/>
      <c r="Q31" s="682" t="s">
        <v>6</v>
      </c>
      <c r="R31" s="683">
        <v>0.42</v>
      </c>
      <c r="S31" s="684">
        <f>ROUND(R31 * (1 + VAT), 2)</f>
        <v>0.48</v>
      </c>
    </row>
    <row r="32" spans="1:38" ht="21.6" customHeight="1">
      <c r="A32" t="s">
        <v>177</v>
      </c>
      <c r="B32" t="s">
        <v>178</v>
      </c>
      <c r="C32">
        <v>0</v>
      </c>
      <c r="D32">
        <v>3</v>
      </c>
      <c r="E32" t="str">
        <f t="shared" si="8"/>
        <v>NL03N</v>
      </c>
      <c r="G32" s="8"/>
      <c r="H32" s="1580" t="s">
        <v>7</v>
      </c>
      <c r="I32" s="1581"/>
      <c r="J32" s="677">
        <v>14.16</v>
      </c>
      <c r="K32" s="678">
        <f>ROUND(J32 * (1 + VAT), 2)</f>
        <v>16.28</v>
      </c>
      <c r="L32" s="677">
        <v>10.36</v>
      </c>
      <c r="M32" s="678">
        <f>ROUND(L32 * (1 + VAT), 2)</f>
        <v>11.91</v>
      </c>
      <c r="N32" s="685">
        <v>11.09</v>
      </c>
      <c r="O32" s="686">
        <f>ROUND(N32 * (1 + VAT), 2)</f>
        <v>12.75</v>
      </c>
      <c r="P32" s="666"/>
      <c r="Q32" s="682" t="s">
        <v>7</v>
      </c>
      <c r="R32" s="683">
        <v>0.39</v>
      </c>
      <c r="S32" s="684">
        <f>ROUND(R32 * (1 + VAT), 2)</f>
        <v>0.45</v>
      </c>
      <c r="AC32" s="222"/>
      <c r="AD32" s="222"/>
      <c r="AG32" s="232"/>
      <c r="AH32" s="232"/>
      <c r="AI32" s="232"/>
      <c r="AJ32" s="232"/>
      <c r="AK32" s="232"/>
      <c r="AL32" s="232"/>
    </row>
    <row r="33" spans="1:38" ht="21.6" customHeight="1" thickBot="1">
      <c r="A33" t="s">
        <v>177</v>
      </c>
      <c r="B33" t="s">
        <v>178</v>
      </c>
      <c r="C33">
        <v>0</v>
      </c>
      <c r="D33">
        <v>4</v>
      </c>
      <c r="E33" t="str">
        <f t="shared" si="8"/>
        <v>NL04N</v>
      </c>
      <c r="G33" s="8"/>
      <c r="H33" s="1607" t="s">
        <v>117</v>
      </c>
      <c r="I33" s="1608"/>
      <c r="J33" s="687">
        <v>0</v>
      </c>
      <c r="K33" s="688">
        <f>ROUND(J33 * (1 + VAT), 2)</f>
        <v>0</v>
      </c>
      <c r="L33" s="687">
        <v>0</v>
      </c>
      <c r="M33" s="688">
        <f>ROUND(L33 * (1 + VAT), 2)</f>
        <v>0</v>
      </c>
      <c r="N33" s="689">
        <v>11.09</v>
      </c>
      <c r="O33" s="690">
        <f>ROUND(N33 * (1 + VAT), 2)</f>
        <v>12.75</v>
      </c>
      <c r="P33" s="666"/>
      <c r="Q33" s="691" t="s">
        <v>115</v>
      </c>
      <c r="R33" s="692">
        <v>0.37</v>
      </c>
      <c r="S33" s="693">
        <f>ROUND(R33 * (1 + VAT), 2)</f>
        <v>0.43</v>
      </c>
      <c r="AC33" s="222"/>
      <c r="AD33" s="222"/>
      <c r="AG33" s="232"/>
      <c r="AH33" s="232"/>
      <c r="AI33" s="232"/>
      <c r="AJ33" s="232"/>
      <c r="AK33" s="232"/>
      <c r="AL33" s="232"/>
    </row>
    <row r="34" spans="1:38" ht="20.25" customHeight="1">
      <c r="G34" s="8"/>
      <c r="H34" s="694"/>
      <c r="I34" s="694"/>
      <c r="J34" s="604"/>
      <c r="K34" s="604"/>
      <c r="L34" s="695"/>
      <c r="M34" s="657"/>
      <c r="N34" s="695"/>
      <c r="O34" s="657"/>
      <c r="P34" s="604"/>
      <c r="Q34" s="653" t="s">
        <v>116</v>
      </c>
      <c r="R34" s="696"/>
      <c r="S34" s="697"/>
      <c r="AC34" s="222"/>
      <c r="AD34" s="222"/>
      <c r="AG34" s="232"/>
      <c r="AH34" s="232"/>
      <c r="AI34" s="232"/>
      <c r="AJ34" s="232"/>
      <c r="AK34" s="232"/>
      <c r="AL34" s="232"/>
    </row>
    <row r="35" spans="1:38" ht="20.25" customHeight="1" thickBot="1">
      <c r="G35" s="8"/>
      <c r="H35" s="604"/>
      <c r="I35" s="604"/>
      <c r="J35" s="604"/>
      <c r="K35" s="604"/>
      <c r="L35" s="604"/>
      <c r="M35" s="604"/>
      <c r="N35" s="604"/>
      <c r="O35" s="604"/>
      <c r="P35" s="604"/>
      <c r="Q35" s="604"/>
      <c r="R35" s="604"/>
      <c r="S35" s="604"/>
      <c r="V35" s="235"/>
      <c r="W35" s="235"/>
      <c r="X35" s="232"/>
      <c r="Y35" s="229"/>
      <c r="Z35" s="222"/>
      <c r="AA35" s="222"/>
      <c r="AB35" s="222"/>
      <c r="AC35" s="222"/>
      <c r="AD35" s="222"/>
      <c r="AG35" s="232"/>
      <c r="AH35" s="232"/>
      <c r="AI35" s="232"/>
      <c r="AJ35" s="232"/>
      <c r="AK35" s="232"/>
      <c r="AL35" s="232"/>
    </row>
    <row r="36" spans="1:38" ht="20.25" customHeight="1">
      <c r="G36" s="8"/>
      <c r="H36" s="1829" t="s">
        <v>64</v>
      </c>
      <c r="I36" s="1744" t="s">
        <v>555</v>
      </c>
      <c r="J36" s="1612"/>
      <c r="K36" s="1744" t="s">
        <v>479</v>
      </c>
      <c r="L36" s="1598"/>
      <c r="M36" s="604"/>
      <c r="N36" s="1561" t="s">
        <v>396</v>
      </c>
      <c r="O36" s="1615"/>
      <c r="P36" s="1593" t="s">
        <v>480</v>
      </c>
      <c r="Q36" s="1743"/>
      <c r="R36" s="604"/>
      <c r="S36" s="604"/>
      <c r="V36" s="232"/>
      <c r="W36" s="229"/>
      <c r="X36" s="222"/>
      <c r="Y36" s="222"/>
      <c r="Z36" s="222"/>
      <c r="AA36" s="222"/>
      <c r="AB36" s="222"/>
      <c r="AE36" s="232"/>
      <c r="AF36" s="232"/>
      <c r="AG36" s="232"/>
      <c r="AH36" s="232"/>
      <c r="AI36" s="232"/>
      <c r="AJ36" s="232"/>
    </row>
    <row r="37" spans="1:38" ht="75.599999999999994" customHeight="1">
      <c r="G37" s="8"/>
      <c r="H37" s="1830"/>
      <c r="I37" s="1616"/>
      <c r="J37" s="1614"/>
      <c r="K37" s="1616"/>
      <c r="L37" s="1564"/>
      <c r="M37" s="604"/>
      <c r="N37" s="1563"/>
      <c r="O37" s="1614"/>
      <c r="P37" s="1616"/>
      <c r="Q37" s="1564"/>
      <c r="R37" s="604"/>
      <c r="S37" s="604"/>
      <c r="AB37" s="222"/>
      <c r="AE37" s="232"/>
      <c r="AF37" s="232"/>
      <c r="AG37" s="232"/>
      <c r="AH37" s="232"/>
      <c r="AI37" s="232"/>
      <c r="AJ37" s="232"/>
    </row>
    <row r="38" spans="1:38" ht="31.2" customHeight="1">
      <c r="A38" t="s">
        <v>76</v>
      </c>
      <c r="B38" t="s">
        <v>123</v>
      </c>
      <c r="C38" t="s">
        <v>120</v>
      </c>
      <c r="D38" t="s">
        <v>1</v>
      </c>
      <c r="E38" t="s">
        <v>121</v>
      </c>
      <c r="G38" s="8"/>
      <c r="H38" s="698"/>
      <c r="I38" s="699"/>
      <c r="J38" s="700" t="s">
        <v>26</v>
      </c>
      <c r="K38" s="701"/>
      <c r="L38" s="702" t="s">
        <v>26</v>
      </c>
      <c r="M38" s="604"/>
      <c r="N38" s="1563"/>
      <c r="O38" s="1614"/>
      <c r="P38" s="1574"/>
      <c r="Q38" s="1625"/>
      <c r="R38" s="604"/>
      <c r="S38" s="604"/>
      <c r="U38" s="234"/>
      <c r="V38" s="232"/>
      <c r="W38" s="229"/>
      <c r="X38" s="222"/>
      <c r="Y38" s="222"/>
      <c r="Z38" s="222"/>
      <c r="AA38" s="222"/>
      <c r="AB38" s="222"/>
      <c r="AE38" s="232"/>
      <c r="AF38" s="232"/>
      <c r="AG38" s="232"/>
      <c r="AH38" s="232"/>
      <c r="AI38" s="232"/>
      <c r="AJ38" s="232"/>
    </row>
    <row r="39" spans="1:38" ht="21.6" customHeight="1">
      <c r="A39" t="s">
        <v>177</v>
      </c>
      <c r="B39" t="s">
        <v>178</v>
      </c>
      <c r="C39">
        <v>0</v>
      </c>
      <c r="D39">
        <v>1</v>
      </c>
      <c r="E39" t="str">
        <f>B39&amp;C39&amp;D39&amp;IF($A$2="Non-municipal","N",IF($A$2="Municiple","Y","error"))</f>
        <v>NL01N</v>
      </c>
      <c r="G39" s="8"/>
      <c r="H39" s="703" t="s">
        <v>51</v>
      </c>
      <c r="I39" s="704">
        <v>215.91</v>
      </c>
      <c r="J39" s="705">
        <f>ROUND(I39 * (1 + VAT), 2)</f>
        <v>248.3</v>
      </c>
      <c r="K39" s="706">
        <v>21.07</v>
      </c>
      <c r="L39" s="707">
        <f>ROUND(K39 * (1 + VAT), 2)</f>
        <v>24.23</v>
      </c>
      <c r="M39" s="604"/>
      <c r="N39" s="716"/>
      <c r="O39" s="717" t="s">
        <v>26</v>
      </c>
      <c r="P39" s="718"/>
      <c r="Q39" s="719" t="s">
        <v>26</v>
      </c>
      <c r="R39" s="604"/>
      <c r="S39" s="604"/>
      <c r="T39" s="64"/>
      <c r="U39" s="234"/>
      <c r="V39" s="232"/>
      <c r="W39" s="229"/>
      <c r="X39" s="222"/>
      <c r="Y39" s="222"/>
      <c r="Z39" s="222"/>
      <c r="AA39" s="222"/>
      <c r="AB39" s="222"/>
      <c r="AE39" s="232"/>
      <c r="AF39" s="232"/>
      <c r="AG39" s="232"/>
      <c r="AH39" s="232"/>
      <c r="AI39" s="232"/>
      <c r="AJ39" s="232"/>
    </row>
    <row r="40" spans="1:38" ht="21.6" customHeight="1" thickBot="1">
      <c r="A40" t="s">
        <v>177</v>
      </c>
      <c r="B40" t="s">
        <v>178</v>
      </c>
      <c r="C40">
        <v>0</v>
      </c>
      <c r="D40">
        <v>1</v>
      </c>
      <c r="E40" t="str">
        <f>B40&amp;C40&amp;D40&amp;IF($A$2="Non-municipal","N",IF($A$2="Municiple","Y","error"))</f>
        <v>NL01N</v>
      </c>
      <c r="G40" s="8"/>
      <c r="H40" s="708" t="s">
        <v>33</v>
      </c>
      <c r="I40" s="709">
        <v>1216.44</v>
      </c>
      <c r="J40" s="710">
        <f>ROUND(I40 * (1 + VAT), 2)</f>
        <v>1398.91</v>
      </c>
      <c r="K40" s="711">
        <v>21.07</v>
      </c>
      <c r="L40" s="712">
        <f>ROUND(K40 * (1 + VAT), 2)</f>
        <v>24.23</v>
      </c>
      <c r="M40" s="604"/>
      <c r="N40" s="720">
        <v>5.37</v>
      </c>
      <c r="O40" s="721">
        <f>ROUND(N40 * (1 + VAT), 2)</f>
        <v>6.18</v>
      </c>
      <c r="P40" s="722">
        <v>5.0999999999999996</v>
      </c>
      <c r="Q40" s="723">
        <f>ROUND(P40 * (1 + VAT), 2)</f>
        <v>5.87</v>
      </c>
      <c r="R40" s="604"/>
      <c r="S40" s="604"/>
      <c r="T40" s="64"/>
      <c r="U40" s="234"/>
      <c r="V40" s="232"/>
      <c r="W40" s="229"/>
      <c r="X40" s="222"/>
      <c r="Y40" s="222"/>
      <c r="Z40" s="222"/>
      <c r="AA40" s="222"/>
      <c r="AB40" s="222"/>
      <c r="AE40" s="232"/>
      <c r="AF40" s="232"/>
      <c r="AG40" s="232"/>
      <c r="AH40" s="232"/>
      <c r="AI40" s="232"/>
      <c r="AJ40" s="232"/>
    </row>
    <row r="41" spans="1:38" ht="20.25" customHeight="1">
      <c r="G41" s="8"/>
      <c r="H41" s="368"/>
      <c r="I41" s="363"/>
      <c r="J41" s="364"/>
      <c r="K41" s="363"/>
      <c r="L41" s="364"/>
      <c r="M41" s="253"/>
      <c r="N41" s="253"/>
      <c r="O41" s="253"/>
      <c r="P41" s="253"/>
      <c r="Q41" s="253"/>
      <c r="R41" s="253"/>
      <c r="S41" s="253"/>
      <c r="T41" s="64"/>
      <c r="U41" s="234"/>
      <c r="V41" s="232"/>
      <c r="W41" s="229"/>
      <c r="X41" s="222"/>
      <c r="Y41" s="222"/>
      <c r="Z41" s="222"/>
      <c r="AA41" s="222"/>
      <c r="AB41" s="222"/>
      <c r="AE41" s="232"/>
      <c r="AF41" s="232"/>
      <c r="AG41" s="232"/>
      <c r="AH41" s="232"/>
      <c r="AI41" s="232"/>
      <c r="AJ41" s="232"/>
    </row>
    <row r="42" spans="1:38" s="65" customFormat="1" ht="20.85" customHeight="1">
      <c r="H42" s="253"/>
      <c r="I42" s="253"/>
      <c r="J42" s="253"/>
      <c r="K42" s="253"/>
      <c r="L42" s="253"/>
      <c r="M42" s="253"/>
      <c r="N42" s="253"/>
      <c r="O42" s="253"/>
      <c r="P42" s="253"/>
      <c r="Q42" s="253"/>
      <c r="R42" s="253"/>
      <c r="S42" s="253"/>
      <c r="T42"/>
      <c r="U42"/>
    </row>
    <row r="43" spans="1:38" s="65" customFormat="1"/>
    <row r="44" spans="1:38" s="65" customFormat="1">
      <c r="N44"/>
    </row>
    <row r="45" spans="1:38" s="65" customFormat="1">
      <c r="N45"/>
    </row>
    <row r="46" spans="1:38" s="65" customFormat="1">
      <c r="N46"/>
    </row>
    <row r="47" spans="1:38" s="65" customFormat="1">
      <c r="N47"/>
    </row>
    <row r="48" spans="1:38" s="65" customFormat="1">
      <c r="N48"/>
    </row>
    <row r="49" s="65" customFormat="1"/>
    <row r="50" s="65" customFormat="1"/>
    <row r="51" s="65" customFormat="1"/>
    <row r="52" s="65" customFormat="1"/>
    <row r="53" s="65" customFormat="1"/>
    <row r="54" s="65" customFormat="1"/>
    <row r="55" s="65" customFormat="1"/>
    <row r="56" s="65" customFormat="1"/>
    <row r="57" s="65" customFormat="1"/>
    <row r="58" s="65" customFormat="1"/>
    <row r="59" s="65" customFormat="1"/>
    <row r="60" s="65" customFormat="1"/>
    <row r="61" s="65" customFormat="1"/>
    <row r="62" s="65" customFormat="1"/>
    <row r="63" s="65" customFormat="1"/>
    <row r="64" s="65" customFormat="1"/>
    <row r="65" s="65" customFormat="1"/>
    <row r="66" s="65" customFormat="1"/>
    <row r="67" s="65" customFormat="1"/>
    <row r="68" s="65" customFormat="1"/>
    <row r="69" s="65" customFormat="1"/>
    <row r="70" s="65" customFormat="1"/>
    <row r="71" s="65" customFormat="1"/>
    <row r="72" s="65" customFormat="1"/>
    <row r="73" s="65" customFormat="1"/>
    <row r="74" s="65" customFormat="1"/>
    <row r="75" s="65" customFormat="1"/>
    <row r="76" s="65" customFormat="1"/>
    <row r="77" s="65" customFormat="1"/>
    <row r="78" s="65" customFormat="1"/>
    <row r="79" s="65" customFormat="1"/>
    <row r="80" s="65" customFormat="1"/>
    <row r="81" spans="8:21" s="65" customFormat="1"/>
    <row r="82" spans="8:21" s="65" customFormat="1"/>
    <row r="83" spans="8:21" s="65" customFormat="1"/>
    <row r="84" spans="8:21" s="65" customFormat="1">
      <c r="S84"/>
      <c r="T84"/>
      <c r="U84"/>
    </row>
    <row r="85" spans="8:21" s="65" customFormat="1">
      <c r="S85"/>
      <c r="T85"/>
      <c r="U85"/>
    </row>
    <row r="86" spans="8:21" s="65" customFormat="1">
      <c r="S86"/>
      <c r="T86"/>
      <c r="U86"/>
    </row>
    <row r="87" spans="8:21" s="65" customFormat="1">
      <c r="S87"/>
      <c r="T87"/>
      <c r="U87"/>
    </row>
    <row r="88" spans="8:21" s="65" customFormat="1">
      <c r="S88"/>
      <c r="T88"/>
      <c r="U88"/>
    </row>
    <row r="89" spans="8:21" s="65" customFormat="1">
      <c r="S89"/>
      <c r="T89"/>
      <c r="U89"/>
    </row>
    <row r="90" spans="8:21" s="65" customFormat="1"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8:21" s="65" customFormat="1">
      <c r="H91"/>
      <c r="I91"/>
      <c r="J91"/>
      <c r="K91"/>
      <c r="L91"/>
      <c r="M91"/>
      <c r="N91"/>
      <c r="O91"/>
      <c r="P91"/>
      <c r="Q91"/>
      <c r="R91"/>
      <c r="S91"/>
      <c r="T91"/>
      <c r="U91"/>
    </row>
    <row r="92" spans="8:21" s="65" customFormat="1">
      <c r="H92"/>
      <c r="I92"/>
      <c r="J92"/>
      <c r="K92"/>
      <c r="L92"/>
      <c r="M92"/>
      <c r="N92"/>
      <c r="O92"/>
      <c r="P92"/>
      <c r="Q92"/>
      <c r="R92"/>
      <c r="S92"/>
      <c r="T92"/>
      <c r="U92"/>
    </row>
    <row r="93" spans="8:21" s="65" customFormat="1">
      <c r="H93"/>
      <c r="I93"/>
      <c r="J93"/>
      <c r="K93"/>
      <c r="L93"/>
      <c r="M93"/>
      <c r="N93"/>
      <c r="O93"/>
      <c r="P93"/>
      <c r="Q93"/>
      <c r="R93"/>
      <c r="S93"/>
      <c r="T93"/>
      <c r="U93"/>
    </row>
    <row r="94" spans="8:21" s="65" customFormat="1">
      <c r="H94"/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8:21" s="65" customFormat="1">
      <c r="H95"/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8:21" s="65" customFormat="1"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8:23" s="65" customFormat="1"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8:23" s="65" customFormat="1">
      <c r="H98"/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8:23" s="65" customFormat="1">
      <c r="H99"/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8:23" s="65" customFormat="1"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</row>
    <row r="101" spans="8:23" s="65" customFormat="1"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8:23" s="65" customFormat="1"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8:23" s="65" customFormat="1"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</row>
    <row r="104" spans="8:23" s="65" customFormat="1"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</row>
    <row r="105" spans="8:23" s="65" customFormat="1"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</row>
    <row r="106" spans="8:23" s="65" customFormat="1"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</row>
    <row r="107" spans="8:23" s="65" customFormat="1"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</row>
    <row r="108" spans="8:23" s="65" customFormat="1"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</row>
    <row r="109" spans="8:23" s="65" customFormat="1"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</row>
  </sheetData>
  <mergeCells count="31">
    <mergeCell ref="R28:S28"/>
    <mergeCell ref="H29:I29"/>
    <mergeCell ref="H30:I30"/>
    <mergeCell ref="H31:I31"/>
    <mergeCell ref="H32:I32"/>
    <mergeCell ref="J27:K28"/>
    <mergeCell ref="L27:M28"/>
    <mergeCell ref="N27:O28"/>
    <mergeCell ref="H20:H23"/>
    <mergeCell ref="H26:O26"/>
    <mergeCell ref="N36:O38"/>
    <mergeCell ref="H27:I28"/>
    <mergeCell ref="P38:Q38"/>
    <mergeCell ref="H33:I33"/>
    <mergeCell ref="H36:H37"/>
    <mergeCell ref="I36:J37"/>
    <mergeCell ref="K36:L37"/>
    <mergeCell ref="P36:Q37"/>
    <mergeCell ref="V4:W6"/>
    <mergeCell ref="H8:H11"/>
    <mergeCell ref="H12:H15"/>
    <mergeCell ref="H16:H19"/>
    <mergeCell ref="J4:M4"/>
    <mergeCell ref="N4:Q4"/>
    <mergeCell ref="H5:H7"/>
    <mergeCell ref="J5:K6"/>
    <mergeCell ref="L5:M6"/>
    <mergeCell ref="N5:O6"/>
    <mergeCell ref="P5:Q6"/>
    <mergeCell ref="R4:S6"/>
    <mergeCell ref="T4:U6"/>
  </mergeCells>
  <conditionalFormatting sqref="Y8:Y23 U24 Y25 Y35 W36 W38:W41">
    <cfRule type="cellIs" dxfId="35" priority="1" stopIfTrue="1" operator="equal">
      <formula>"check"</formula>
    </cfRule>
  </conditionalFormatting>
  <conditionalFormatting sqref="AA8 AA12 AA16 AA20">
    <cfRule type="cellIs" dxfId="34" priority="2" stopIfTrue="1" operator="notEqual">
      <formula>0</formula>
    </cfRule>
  </conditionalFormatting>
  <hyperlinks>
    <hyperlink ref="H1" location="Menu!A1" display="Back to menu" xr:uid="{00000000-0004-0000-03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6" orientation="landscape" r:id="rId1"/>
  <headerFooter alignWithMargins="0"/>
  <ignoredErrors>
    <ignoredError sqref="T24:V29 X8:Z8 X9:Z9 X10:Z10 X11:Z11 X12:Z12 X13:Z13 X14:Z14 X15:Z15 X16:Z16 X17:Z17 X18:Z18 X19:Z19 X20:Z20 X21:Z21 X22:Z22 X23:Z23 T34:V38 T30:V30 T31:V31 T32:V32 T33:V33 T41:V42 T39:V39 T40:V40 H94:V107 T43:V93 H63:S93 R34:S34 H34:P34 H24:S26 H8:I8 H9:I9 H10:I10 H11:I11 H12:I12 H13:I13 H14:I14 H15:I15 H16:I16 H17:I17 H18:I18 H19:I19 H20:I20 H21:I21 H22:I22 H23:I23 H35:S35 H30:I30 P30:Q30 H31:I31 P31:Q31 H32:I32 P32:Q32 H33:I33 P33 H41:S42 H39 M39 H40 M40 H43:S62 Q34 Q33 J29:P29 H38:M38 H36:H37 M36:M37 R29:S29 R39:S39 R40:S40 R38:S38 R36:S37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39997558519241921"/>
    <pageSetUpPr fitToPage="1"/>
  </sheetPr>
  <dimension ref="A1:AL116"/>
  <sheetViews>
    <sheetView showGridLines="0" zoomScale="55" zoomScaleNormal="55" workbookViewId="0">
      <pane ySplit="2" topLeftCell="A24" activePane="bottomLeft" state="frozen"/>
      <selection activeCell="Q28" activeCellId="1" sqref="G1 Q28"/>
      <selection pane="bottomLeft" activeCell="R30" sqref="R30"/>
    </sheetView>
  </sheetViews>
  <sheetFormatPr defaultColWidth="9.109375" defaultRowHeight="13.2"/>
  <cols>
    <col min="1" max="5" width="9.109375" hidden="1" customWidth="1"/>
    <col min="6" max="6" width="44.6640625" hidden="1" customWidth="1"/>
    <col min="7" max="7" width="3.5546875" customWidth="1"/>
    <col min="8" max="8" width="24.5546875" customWidth="1"/>
    <col min="9" max="9" width="30.109375" customWidth="1"/>
    <col min="10" max="10" width="19.6640625" customWidth="1"/>
    <col min="11" max="11" width="17.6640625" customWidth="1"/>
    <col min="12" max="12" width="19" customWidth="1"/>
    <col min="13" max="13" width="17.5546875" customWidth="1"/>
    <col min="14" max="15" width="21.44140625" customWidth="1"/>
    <col min="16" max="16" width="16.5546875" customWidth="1"/>
    <col min="17" max="17" width="29.109375" customWidth="1"/>
    <col min="18" max="18" width="17.33203125" customWidth="1"/>
    <col min="19" max="19" width="18.33203125" customWidth="1"/>
    <col min="20" max="20" width="2.6640625" customWidth="1"/>
    <col min="21" max="21" width="10.6640625" customWidth="1"/>
    <col min="22" max="23" width="12.88671875" customWidth="1"/>
    <col min="25" max="27" width="14.109375" customWidth="1"/>
    <col min="32" max="32" width="9.44140625" bestFit="1" customWidth="1"/>
  </cols>
  <sheetData>
    <row r="1" spans="1:34" ht="36" customHeight="1">
      <c r="G1" s="1"/>
      <c r="H1" s="359" t="s">
        <v>224</v>
      </c>
      <c r="I1" s="1"/>
    </row>
    <row r="2" spans="1:34" ht="54" customHeight="1">
      <c r="A2" t="s">
        <v>129</v>
      </c>
      <c r="G2" s="1831" t="s">
        <v>482</v>
      </c>
      <c r="H2" s="1832"/>
      <c r="I2" s="1832"/>
      <c r="J2" s="1832"/>
      <c r="K2" s="1832"/>
      <c r="L2" s="1832"/>
      <c r="M2" s="1832"/>
      <c r="N2" s="1832"/>
      <c r="O2" s="1832"/>
      <c r="P2" s="1832"/>
      <c r="Q2" s="1832"/>
      <c r="R2" s="1832"/>
      <c r="S2" s="1832"/>
      <c r="T2" s="1833"/>
      <c r="AF2" s="2"/>
      <c r="AG2" s="3" t="s">
        <v>0</v>
      </c>
    </row>
    <row r="3" spans="1:34" ht="11.4" customHeight="1" thickBot="1">
      <c r="G3" s="65"/>
      <c r="H3" s="33"/>
      <c r="I3" s="33"/>
      <c r="J3" s="33"/>
      <c r="K3" s="33"/>
      <c r="L3" s="33"/>
      <c r="M3" s="33"/>
      <c r="N3" s="33"/>
      <c r="O3" s="33"/>
      <c r="P3" s="33"/>
      <c r="Q3" s="33"/>
      <c r="AF3" s="2"/>
      <c r="AG3" s="3"/>
    </row>
    <row r="4" spans="1:34" ht="29.85" customHeight="1" thickBot="1">
      <c r="G4" s="4"/>
      <c r="H4" s="605"/>
      <c r="I4" s="606"/>
      <c r="J4" s="1668" t="s">
        <v>394</v>
      </c>
      <c r="K4" s="1834"/>
      <c r="L4" s="1834"/>
      <c r="M4" s="1835"/>
      <c r="N4" s="1668" t="s">
        <v>393</v>
      </c>
      <c r="O4" s="1834"/>
      <c r="P4" s="1834"/>
      <c r="Q4" s="1835"/>
      <c r="R4" s="1664" t="s">
        <v>395</v>
      </c>
      <c r="S4" s="1665"/>
      <c r="T4" s="30"/>
    </row>
    <row r="5" spans="1:34" s="217" customFormat="1" ht="26.4" customHeight="1">
      <c r="G5" s="5"/>
      <c r="H5" s="1671" t="s">
        <v>27</v>
      </c>
      <c r="I5" s="724"/>
      <c r="J5" s="1664" t="s">
        <v>475</v>
      </c>
      <c r="K5" s="1836"/>
      <c r="L5" s="1688" t="s">
        <v>476</v>
      </c>
      <c r="M5" s="1838"/>
      <c r="N5" s="1664" t="s">
        <v>475</v>
      </c>
      <c r="O5" s="1688"/>
      <c r="P5" s="1839" t="s">
        <v>476</v>
      </c>
      <c r="Q5" s="1838"/>
      <c r="R5" s="1666"/>
      <c r="S5" s="1667"/>
      <c r="U5" s="476"/>
    </row>
    <row r="6" spans="1:34" ht="20.25" customHeight="1">
      <c r="G6" s="5"/>
      <c r="H6" s="1672"/>
      <c r="I6" s="725" t="s">
        <v>1</v>
      </c>
      <c r="J6" s="1666"/>
      <c r="K6" s="1837"/>
      <c r="L6" s="1708"/>
      <c r="M6" s="1667"/>
      <c r="N6" s="1666"/>
      <c r="O6" s="1708"/>
      <c r="P6" s="1840"/>
      <c r="Q6" s="1667"/>
      <c r="R6" s="1666"/>
      <c r="S6" s="1667"/>
      <c r="U6" s="3"/>
      <c r="V6" s="3"/>
      <c r="AC6" s="6"/>
    </row>
    <row r="7" spans="1:34" ht="16.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673"/>
      <c r="I7" s="726"/>
      <c r="J7" s="727" t="s">
        <v>35</v>
      </c>
      <c r="K7" s="728" t="s">
        <v>26</v>
      </c>
      <c r="L7" s="729"/>
      <c r="M7" s="730" t="s">
        <v>26</v>
      </c>
      <c r="N7" s="727" t="s">
        <v>35</v>
      </c>
      <c r="O7" s="728" t="s">
        <v>26</v>
      </c>
      <c r="P7" s="729"/>
      <c r="Q7" s="730" t="s">
        <v>26</v>
      </c>
      <c r="R7" s="731"/>
      <c r="S7" s="730" t="s">
        <v>26</v>
      </c>
      <c r="U7" s="3"/>
      <c r="V7" s="3"/>
      <c r="AC7" s="6"/>
    </row>
    <row r="8" spans="1:34" ht="21.6" customHeight="1">
      <c r="A8" t="s">
        <v>177</v>
      </c>
      <c r="B8" t="s">
        <v>515</v>
      </c>
      <c r="C8">
        <v>0</v>
      </c>
      <c r="D8">
        <v>1</v>
      </c>
      <c r="E8" t="s">
        <v>516</v>
      </c>
      <c r="G8" s="5"/>
      <c r="H8" s="1565" t="s">
        <v>29</v>
      </c>
      <c r="I8" s="615" t="s">
        <v>5</v>
      </c>
      <c r="J8" s="616">
        <v>754.92</v>
      </c>
      <c r="K8" s="617">
        <f t="shared" ref="K8:K23" si="0">ROUND(J8 * (1 + VAT), 2)</f>
        <v>868.16</v>
      </c>
      <c r="L8" s="616">
        <v>313.35000000000002</v>
      </c>
      <c r="M8" s="618">
        <f t="shared" ref="M8:M23" si="1">ROUND(L8 * (1 + VAT), 2)</f>
        <v>360.35</v>
      </c>
      <c r="N8" s="619">
        <v>0</v>
      </c>
      <c r="O8" s="620">
        <f t="shared" ref="O8:O23" si="2">ROUND(N8 * (1 + VAT), 2)</f>
        <v>0</v>
      </c>
      <c r="P8" s="619">
        <v>0</v>
      </c>
      <c r="Q8" s="621">
        <f t="shared" ref="Q8:Q23" si="3">ROUND(P8 * (1 + VAT), 2)</f>
        <v>0</v>
      </c>
      <c r="R8" s="622">
        <v>11.83</v>
      </c>
      <c r="S8" s="623">
        <f t="shared" ref="S8:S23" si="4">ROUND(R8 * (1 + VAT), 2)</f>
        <v>13.6</v>
      </c>
      <c r="T8" s="221"/>
      <c r="U8" s="229"/>
      <c r="V8" s="230"/>
      <c r="W8" s="231"/>
      <c r="X8" s="220"/>
      <c r="Y8" s="220"/>
      <c r="Z8" s="220"/>
      <c r="AC8" s="232"/>
      <c r="AD8" s="232"/>
      <c r="AE8" s="232"/>
      <c r="AF8" s="232"/>
      <c r="AG8" s="232"/>
      <c r="AH8" s="232"/>
    </row>
    <row r="9" spans="1:34" ht="21.6" customHeight="1">
      <c r="A9" t="s">
        <v>177</v>
      </c>
      <c r="B9" t="s">
        <v>515</v>
      </c>
      <c r="C9">
        <v>0</v>
      </c>
      <c r="D9">
        <v>2</v>
      </c>
      <c r="E9" t="s">
        <v>517</v>
      </c>
      <c r="G9" s="5"/>
      <c r="H9" s="1566"/>
      <c r="I9" s="615" t="s">
        <v>6</v>
      </c>
      <c r="J9" s="624">
        <v>733.19</v>
      </c>
      <c r="K9" s="625">
        <f t="shared" si="0"/>
        <v>843.17</v>
      </c>
      <c r="L9" s="624">
        <v>304.27999999999997</v>
      </c>
      <c r="M9" s="626">
        <f t="shared" si="1"/>
        <v>349.92</v>
      </c>
      <c r="N9" s="627">
        <v>0</v>
      </c>
      <c r="O9" s="628">
        <f t="shared" si="2"/>
        <v>0</v>
      </c>
      <c r="P9" s="627">
        <v>0</v>
      </c>
      <c r="Q9" s="629">
        <f t="shared" si="3"/>
        <v>0</v>
      </c>
      <c r="R9" s="630">
        <v>11.35</v>
      </c>
      <c r="S9" s="631">
        <f t="shared" si="4"/>
        <v>13.05</v>
      </c>
      <c r="T9" s="232"/>
      <c r="U9" s="229"/>
      <c r="V9" s="221"/>
      <c r="W9" s="221"/>
      <c r="X9" s="221"/>
      <c r="Y9" s="221"/>
      <c r="Z9" s="221"/>
      <c r="AC9" s="232"/>
      <c r="AD9" s="232"/>
      <c r="AE9" s="232"/>
      <c r="AF9" s="232"/>
      <c r="AG9" s="232"/>
      <c r="AH9" s="232"/>
    </row>
    <row r="10" spans="1:34" ht="21.6" customHeight="1">
      <c r="A10" t="s">
        <v>177</v>
      </c>
      <c r="B10" t="s">
        <v>515</v>
      </c>
      <c r="C10">
        <v>0</v>
      </c>
      <c r="D10">
        <v>3</v>
      </c>
      <c r="E10" t="s">
        <v>518</v>
      </c>
      <c r="G10" s="5"/>
      <c r="H10" s="1566"/>
      <c r="I10" s="615" t="s">
        <v>7</v>
      </c>
      <c r="J10" s="624">
        <v>680.35</v>
      </c>
      <c r="K10" s="625">
        <f t="shared" si="0"/>
        <v>782.4</v>
      </c>
      <c r="L10" s="624">
        <v>282.36</v>
      </c>
      <c r="M10" s="626">
        <f t="shared" si="1"/>
        <v>324.70999999999998</v>
      </c>
      <c r="N10" s="627">
        <v>0</v>
      </c>
      <c r="O10" s="628">
        <f t="shared" si="2"/>
        <v>0</v>
      </c>
      <c r="P10" s="627">
        <v>0</v>
      </c>
      <c r="Q10" s="629">
        <f t="shared" si="3"/>
        <v>0</v>
      </c>
      <c r="R10" s="630">
        <v>10.36</v>
      </c>
      <c r="S10" s="631">
        <f t="shared" si="4"/>
        <v>11.91</v>
      </c>
      <c r="T10" s="232"/>
      <c r="U10" s="229"/>
      <c r="V10" s="221"/>
      <c r="W10" s="221"/>
      <c r="X10" s="221"/>
      <c r="Y10" s="221"/>
      <c r="Z10" s="221"/>
      <c r="AC10" s="232"/>
      <c r="AD10" s="232"/>
      <c r="AE10" s="232"/>
      <c r="AF10" s="232"/>
      <c r="AG10" s="232"/>
      <c r="AH10" s="232"/>
    </row>
    <row r="11" spans="1:34" ht="21.6" customHeight="1">
      <c r="A11" t="s">
        <v>177</v>
      </c>
      <c r="B11" t="s">
        <v>515</v>
      </c>
      <c r="C11">
        <v>0</v>
      </c>
      <c r="D11">
        <v>4</v>
      </c>
      <c r="E11" t="s">
        <v>519</v>
      </c>
      <c r="G11" s="5"/>
      <c r="H11" s="1567"/>
      <c r="I11" s="632" t="s">
        <v>115</v>
      </c>
      <c r="J11" s="633">
        <v>634.41999999999996</v>
      </c>
      <c r="K11" s="634">
        <f t="shared" si="0"/>
        <v>729.58</v>
      </c>
      <c r="L11" s="633">
        <v>263.3</v>
      </c>
      <c r="M11" s="635">
        <f t="shared" si="1"/>
        <v>302.8</v>
      </c>
      <c r="N11" s="636">
        <v>0</v>
      </c>
      <c r="O11" s="637">
        <f t="shared" si="2"/>
        <v>0</v>
      </c>
      <c r="P11" s="636">
        <v>0</v>
      </c>
      <c r="Q11" s="638">
        <f t="shared" si="3"/>
        <v>0</v>
      </c>
      <c r="R11" s="639">
        <v>18.079999999999998</v>
      </c>
      <c r="S11" s="640">
        <f t="shared" si="4"/>
        <v>20.79</v>
      </c>
      <c r="T11" s="232"/>
      <c r="U11" s="229"/>
      <c r="V11" s="221"/>
      <c r="W11" s="221"/>
      <c r="X11" s="221"/>
      <c r="Y11" s="221"/>
      <c r="Z11" s="221"/>
      <c r="AC11" s="232"/>
      <c r="AD11" s="232"/>
      <c r="AE11" s="232"/>
      <c r="AF11" s="232"/>
      <c r="AG11" s="232"/>
      <c r="AH11" s="232"/>
    </row>
    <row r="12" spans="1:34" ht="21.6" customHeight="1">
      <c r="A12" t="s">
        <v>177</v>
      </c>
      <c r="B12" t="s">
        <v>515</v>
      </c>
      <c r="C12">
        <v>1</v>
      </c>
      <c r="D12">
        <v>1</v>
      </c>
      <c r="E12" t="s">
        <v>520</v>
      </c>
      <c r="G12" s="5"/>
      <c r="H12" s="1565" t="s">
        <v>30</v>
      </c>
      <c r="I12" s="615" t="s">
        <v>5</v>
      </c>
      <c r="J12" s="616">
        <v>765.2</v>
      </c>
      <c r="K12" s="617">
        <f t="shared" si="0"/>
        <v>879.98</v>
      </c>
      <c r="L12" s="616">
        <v>317.58</v>
      </c>
      <c r="M12" s="618">
        <f t="shared" si="1"/>
        <v>365.22</v>
      </c>
      <c r="N12" s="619">
        <v>0</v>
      </c>
      <c r="O12" s="620">
        <f t="shared" si="2"/>
        <v>0</v>
      </c>
      <c r="P12" s="619">
        <v>0</v>
      </c>
      <c r="Q12" s="621">
        <f t="shared" si="3"/>
        <v>0</v>
      </c>
      <c r="R12" s="641">
        <v>12</v>
      </c>
      <c r="S12" s="642">
        <f t="shared" si="4"/>
        <v>13.8</v>
      </c>
      <c r="U12" s="229"/>
      <c r="V12" s="230"/>
      <c r="W12" s="231"/>
      <c r="X12" s="220"/>
      <c r="Y12" s="220"/>
      <c r="Z12" s="220"/>
      <c r="AC12" s="232"/>
      <c r="AD12" s="232"/>
      <c r="AE12" s="232"/>
      <c r="AF12" s="232"/>
      <c r="AG12" s="232"/>
      <c r="AH12" s="232"/>
    </row>
    <row r="13" spans="1:34" ht="21.6" customHeight="1">
      <c r="A13" t="s">
        <v>177</v>
      </c>
      <c r="B13" t="s">
        <v>515</v>
      </c>
      <c r="C13">
        <v>1</v>
      </c>
      <c r="D13">
        <v>2</v>
      </c>
      <c r="E13" t="s">
        <v>521</v>
      </c>
      <c r="G13" s="5"/>
      <c r="H13" s="1566"/>
      <c r="I13" s="615" t="s">
        <v>6</v>
      </c>
      <c r="J13" s="624">
        <v>741.59</v>
      </c>
      <c r="K13" s="625">
        <f t="shared" si="0"/>
        <v>852.83</v>
      </c>
      <c r="L13" s="624">
        <v>307.76</v>
      </c>
      <c r="M13" s="626">
        <f t="shared" si="1"/>
        <v>353.92</v>
      </c>
      <c r="N13" s="627">
        <v>0</v>
      </c>
      <c r="O13" s="628">
        <f t="shared" si="2"/>
        <v>0</v>
      </c>
      <c r="P13" s="627">
        <v>0</v>
      </c>
      <c r="Q13" s="629">
        <f t="shared" si="3"/>
        <v>0</v>
      </c>
      <c r="R13" s="630">
        <v>11.49</v>
      </c>
      <c r="S13" s="631">
        <f t="shared" si="4"/>
        <v>13.21</v>
      </c>
      <c r="T13" s="233"/>
      <c r="U13" s="229"/>
      <c r="V13" s="221"/>
      <c r="W13" s="221"/>
      <c r="X13" s="221"/>
      <c r="Y13" s="221"/>
      <c r="Z13" s="221"/>
      <c r="AC13" s="232"/>
      <c r="AD13" s="232"/>
      <c r="AE13" s="232"/>
      <c r="AF13" s="232"/>
      <c r="AG13" s="232"/>
      <c r="AH13" s="232"/>
    </row>
    <row r="14" spans="1:34" ht="21.6" customHeight="1">
      <c r="A14" t="s">
        <v>177</v>
      </c>
      <c r="B14" t="s">
        <v>515</v>
      </c>
      <c r="C14">
        <v>1</v>
      </c>
      <c r="D14">
        <v>3</v>
      </c>
      <c r="E14" t="s">
        <v>522</v>
      </c>
      <c r="G14" s="5"/>
      <c r="H14" s="1566"/>
      <c r="I14" s="615" t="s">
        <v>7</v>
      </c>
      <c r="J14" s="624">
        <v>687.16</v>
      </c>
      <c r="K14" s="625">
        <f t="shared" si="0"/>
        <v>790.23</v>
      </c>
      <c r="L14" s="624">
        <v>285.17</v>
      </c>
      <c r="M14" s="626">
        <f t="shared" si="1"/>
        <v>327.95</v>
      </c>
      <c r="N14" s="627">
        <v>0</v>
      </c>
      <c r="O14" s="628">
        <f t="shared" si="2"/>
        <v>0</v>
      </c>
      <c r="P14" s="627">
        <v>0</v>
      </c>
      <c r="Q14" s="629">
        <f t="shared" si="3"/>
        <v>0</v>
      </c>
      <c r="R14" s="630">
        <v>10.46</v>
      </c>
      <c r="S14" s="631">
        <f t="shared" si="4"/>
        <v>12.03</v>
      </c>
      <c r="T14" s="233"/>
      <c r="U14" s="229"/>
      <c r="V14" s="221"/>
      <c r="W14" s="221"/>
      <c r="X14" s="221"/>
      <c r="Y14" s="221"/>
      <c r="Z14" s="221"/>
      <c r="AC14" s="232"/>
      <c r="AD14" s="232"/>
      <c r="AE14" s="232"/>
      <c r="AF14" s="232"/>
      <c r="AG14" s="232"/>
      <c r="AH14" s="232"/>
    </row>
    <row r="15" spans="1:34" ht="21.6" customHeight="1">
      <c r="A15" t="s">
        <v>177</v>
      </c>
      <c r="B15" t="s">
        <v>515</v>
      </c>
      <c r="C15">
        <v>1</v>
      </c>
      <c r="D15">
        <v>4</v>
      </c>
      <c r="E15" t="s">
        <v>523</v>
      </c>
      <c r="G15" s="5"/>
      <c r="H15" s="1567"/>
      <c r="I15" s="632" t="s">
        <v>115</v>
      </c>
      <c r="J15" s="633">
        <v>640.77</v>
      </c>
      <c r="K15" s="634">
        <f t="shared" si="0"/>
        <v>736.89</v>
      </c>
      <c r="L15" s="633">
        <v>265.92</v>
      </c>
      <c r="M15" s="635">
        <f t="shared" si="1"/>
        <v>305.81</v>
      </c>
      <c r="N15" s="636">
        <v>0</v>
      </c>
      <c r="O15" s="637">
        <f t="shared" si="2"/>
        <v>0</v>
      </c>
      <c r="P15" s="636">
        <v>0</v>
      </c>
      <c r="Q15" s="638">
        <f t="shared" si="3"/>
        <v>0</v>
      </c>
      <c r="R15" s="639">
        <v>18.27</v>
      </c>
      <c r="S15" s="640">
        <f t="shared" si="4"/>
        <v>21.01</v>
      </c>
      <c r="T15" s="233"/>
      <c r="U15" s="229"/>
      <c r="V15" s="221"/>
      <c r="W15" s="221"/>
      <c r="X15" s="221"/>
      <c r="Y15" s="221"/>
      <c r="Z15" s="221"/>
      <c r="AC15" s="232"/>
      <c r="AD15" s="232"/>
      <c r="AE15" s="232"/>
      <c r="AF15" s="232"/>
      <c r="AG15" s="232"/>
      <c r="AH15" s="232"/>
    </row>
    <row r="16" spans="1:34" ht="21.6" customHeight="1">
      <c r="A16" t="s">
        <v>177</v>
      </c>
      <c r="B16" t="s">
        <v>515</v>
      </c>
      <c r="C16">
        <v>2</v>
      </c>
      <c r="D16">
        <v>1</v>
      </c>
      <c r="E16" t="s">
        <v>524</v>
      </c>
      <c r="G16" s="5"/>
      <c r="H16" s="1565" t="s">
        <v>31</v>
      </c>
      <c r="I16" s="615" t="s">
        <v>5</v>
      </c>
      <c r="J16" s="616">
        <v>772.4</v>
      </c>
      <c r="K16" s="617">
        <f t="shared" si="0"/>
        <v>888.26</v>
      </c>
      <c r="L16" s="616">
        <v>320.60000000000002</v>
      </c>
      <c r="M16" s="618">
        <f t="shared" si="1"/>
        <v>368.69</v>
      </c>
      <c r="N16" s="619">
        <v>0</v>
      </c>
      <c r="O16" s="620">
        <f t="shared" si="2"/>
        <v>0</v>
      </c>
      <c r="P16" s="619">
        <v>0</v>
      </c>
      <c r="Q16" s="621">
        <f t="shared" si="3"/>
        <v>0</v>
      </c>
      <c r="R16" s="641">
        <v>12.13</v>
      </c>
      <c r="S16" s="642">
        <f t="shared" si="4"/>
        <v>13.95</v>
      </c>
      <c r="U16" s="229"/>
      <c r="V16" s="230"/>
      <c r="W16" s="231"/>
      <c r="X16" s="220"/>
      <c r="Y16" s="220"/>
      <c r="Z16" s="220"/>
      <c r="AC16" s="232"/>
      <c r="AD16" s="232"/>
      <c r="AE16" s="232"/>
      <c r="AF16" s="232"/>
      <c r="AG16" s="232"/>
      <c r="AH16" s="232"/>
    </row>
    <row r="17" spans="1:38" ht="21.6" customHeight="1">
      <c r="A17" t="s">
        <v>177</v>
      </c>
      <c r="B17" t="s">
        <v>515</v>
      </c>
      <c r="C17">
        <v>2</v>
      </c>
      <c r="D17">
        <v>2</v>
      </c>
      <c r="E17" t="s">
        <v>525</v>
      </c>
      <c r="G17" s="5"/>
      <c r="H17" s="1566"/>
      <c r="I17" s="615" t="s">
        <v>6</v>
      </c>
      <c r="J17" s="624">
        <v>749.21</v>
      </c>
      <c r="K17" s="625">
        <f t="shared" si="0"/>
        <v>861.59</v>
      </c>
      <c r="L17" s="624">
        <v>310.95</v>
      </c>
      <c r="M17" s="626">
        <f t="shared" si="1"/>
        <v>357.59</v>
      </c>
      <c r="N17" s="627">
        <v>0</v>
      </c>
      <c r="O17" s="628">
        <f t="shared" si="2"/>
        <v>0</v>
      </c>
      <c r="P17" s="627">
        <v>0</v>
      </c>
      <c r="Q17" s="629">
        <f t="shared" si="3"/>
        <v>0</v>
      </c>
      <c r="R17" s="630">
        <v>11.61</v>
      </c>
      <c r="S17" s="631">
        <f t="shared" si="4"/>
        <v>13.35</v>
      </c>
      <c r="T17" s="7"/>
      <c r="U17" s="229"/>
      <c r="V17" s="221"/>
      <c r="W17" s="221"/>
      <c r="X17" s="221"/>
      <c r="Y17" s="221"/>
      <c r="Z17" s="221"/>
      <c r="AC17" s="232"/>
      <c r="AD17" s="232"/>
      <c r="AE17" s="232"/>
      <c r="AF17" s="232"/>
      <c r="AG17" s="232"/>
      <c r="AH17" s="232"/>
    </row>
    <row r="18" spans="1:38" ht="21.6" customHeight="1">
      <c r="A18" t="s">
        <v>177</v>
      </c>
      <c r="B18" t="s">
        <v>515</v>
      </c>
      <c r="C18">
        <v>2</v>
      </c>
      <c r="D18">
        <v>3</v>
      </c>
      <c r="E18" t="s">
        <v>526</v>
      </c>
      <c r="G18" s="5"/>
      <c r="H18" s="1566"/>
      <c r="I18" s="615" t="s">
        <v>7</v>
      </c>
      <c r="J18" s="624">
        <v>693.96</v>
      </c>
      <c r="K18" s="625">
        <f t="shared" si="0"/>
        <v>798.05</v>
      </c>
      <c r="L18" s="624">
        <v>288.01</v>
      </c>
      <c r="M18" s="626">
        <f t="shared" si="1"/>
        <v>331.21</v>
      </c>
      <c r="N18" s="627">
        <v>0</v>
      </c>
      <c r="O18" s="628">
        <f t="shared" si="2"/>
        <v>0</v>
      </c>
      <c r="P18" s="627">
        <v>0</v>
      </c>
      <c r="Q18" s="629">
        <f t="shared" si="3"/>
        <v>0</v>
      </c>
      <c r="R18" s="630">
        <v>10.55</v>
      </c>
      <c r="S18" s="631">
        <f t="shared" si="4"/>
        <v>12.13</v>
      </c>
      <c r="T18" s="7"/>
      <c r="U18" s="229"/>
      <c r="V18" s="221"/>
      <c r="W18" s="221"/>
      <c r="X18" s="221"/>
      <c r="Y18" s="221"/>
      <c r="Z18" s="221"/>
      <c r="AC18" s="232"/>
      <c r="AD18" s="232"/>
      <c r="AE18" s="232"/>
      <c r="AF18" s="232"/>
      <c r="AG18" s="232"/>
      <c r="AH18" s="232"/>
    </row>
    <row r="19" spans="1:38" ht="21.6" customHeight="1">
      <c r="A19" t="s">
        <v>177</v>
      </c>
      <c r="B19" t="s">
        <v>515</v>
      </c>
      <c r="C19">
        <v>2</v>
      </c>
      <c r="D19">
        <v>4</v>
      </c>
      <c r="E19" t="s">
        <v>527</v>
      </c>
      <c r="G19" s="5"/>
      <c r="H19" s="1567"/>
      <c r="I19" s="632" t="s">
        <v>115</v>
      </c>
      <c r="J19" s="633">
        <v>647.11</v>
      </c>
      <c r="K19" s="634">
        <f t="shared" si="0"/>
        <v>744.18</v>
      </c>
      <c r="L19" s="633">
        <v>268.56</v>
      </c>
      <c r="M19" s="635">
        <f t="shared" si="1"/>
        <v>308.83999999999997</v>
      </c>
      <c r="N19" s="636">
        <v>0</v>
      </c>
      <c r="O19" s="637">
        <f t="shared" si="2"/>
        <v>0</v>
      </c>
      <c r="P19" s="636">
        <v>0</v>
      </c>
      <c r="Q19" s="638">
        <f t="shared" si="3"/>
        <v>0</v>
      </c>
      <c r="R19" s="639">
        <v>18.440000000000001</v>
      </c>
      <c r="S19" s="640">
        <f t="shared" si="4"/>
        <v>21.21</v>
      </c>
      <c r="T19" s="232"/>
      <c r="U19" s="229"/>
      <c r="V19" s="222"/>
      <c r="W19" s="222"/>
      <c r="X19" s="222"/>
      <c r="Y19" s="222"/>
      <c r="Z19" s="222"/>
      <c r="AC19" s="232"/>
      <c r="AD19" s="232"/>
      <c r="AE19" s="232"/>
      <c r="AF19" s="232"/>
      <c r="AG19" s="232"/>
      <c r="AH19" s="232"/>
    </row>
    <row r="20" spans="1:38" ht="21.6" customHeight="1">
      <c r="A20" t="s">
        <v>177</v>
      </c>
      <c r="B20" t="s">
        <v>515</v>
      </c>
      <c r="C20">
        <v>3</v>
      </c>
      <c r="D20">
        <v>1</v>
      </c>
      <c r="E20" t="s">
        <v>528</v>
      </c>
      <c r="G20" s="5"/>
      <c r="H20" s="1565" t="s">
        <v>32</v>
      </c>
      <c r="I20" s="615" t="s">
        <v>5</v>
      </c>
      <c r="J20" s="616">
        <v>781.01</v>
      </c>
      <c r="K20" s="617">
        <f t="shared" si="0"/>
        <v>898.16</v>
      </c>
      <c r="L20" s="616">
        <v>324.11</v>
      </c>
      <c r="M20" s="618">
        <f t="shared" si="1"/>
        <v>372.73</v>
      </c>
      <c r="N20" s="619">
        <v>0</v>
      </c>
      <c r="O20" s="620">
        <f t="shared" si="2"/>
        <v>0</v>
      </c>
      <c r="P20" s="619">
        <v>0</v>
      </c>
      <c r="Q20" s="621">
        <f t="shared" si="3"/>
        <v>0</v>
      </c>
      <c r="R20" s="641">
        <v>12.24</v>
      </c>
      <c r="S20" s="642">
        <f t="shared" si="4"/>
        <v>14.08</v>
      </c>
      <c r="U20" s="229"/>
      <c r="V20" s="230"/>
      <c r="W20" s="231"/>
      <c r="X20" s="220"/>
      <c r="Y20" s="220"/>
      <c r="Z20" s="220"/>
      <c r="AC20" s="232"/>
      <c r="AD20" s="232"/>
      <c r="AE20" s="232"/>
      <c r="AF20" s="232"/>
      <c r="AG20" s="232"/>
      <c r="AH20" s="232"/>
    </row>
    <row r="21" spans="1:38" ht="21.6" customHeight="1">
      <c r="A21" t="s">
        <v>177</v>
      </c>
      <c r="B21" t="s">
        <v>515</v>
      </c>
      <c r="C21">
        <v>3</v>
      </c>
      <c r="D21">
        <v>2</v>
      </c>
      <c r="E21" t="s">
        <v>529</v>
      </c>
      <c r="G21" s="5"/>
      <c r="H21" s="1566"/>
      <c r="I21" s="615" t="s">
        <v>6</v>
      </c>
      <c r="J21" s="624">
        <v>756.32</v>
      </c>
      <c r="K21" s="625">
        <f t="shared" si="0"/>
        <v>869.77</v>
      </c>
      <c r="L21" s="624">
        <v>313.87</v>
      </c>
      <c r="M21" s="626">
        <f t="shared" si="1"/>
        <v>360.95</v>
      </c>
      <c r="N21" s="627">
        <v>0</v>
      </c>
      <c r="O21" s="628">
        <f t="shared" si="2"/>
        <v>0</v>
      </c>
      <c r="P21" s="627">
        <v>0</v>
      </c>
      <c r="Q21" s="629">
        <f t="shared" si="3"/>
        <v>0</v>
      </c>
      <c r="R21" s="630">
        <v>11.72</v>
      </c>
      <c r="S21" s="631">
        <f t="shared" si="4"/>
        <v>13.48</v>
      </c>
      <c r="T21" s="7"/>
      <c r="U21" s="229"/>
      <c r="V21" s="221"/>
      <c r="W21" s="221"/>
      <c r="X21" s="221"/>
      <c r="Y21" s="221"/>
      <c r="Z21" s="221"/>
      <c r="AC21" s="232"/>
      <c r="AD21" s="232"/>
      <c r="AE21" s="232"/>
      <c r="AF21" s="232"/>
      <c r="AG21" s="232"/>
      <c r="AH21" s="232"/>
    </row>
    <row r="22" spans="1:38" ht="21.6" customHeight="1">
      <c r="A22" t="s">
        <v>177</v>
      </c>
      <c r="B22" t="s">
        <v>515</v>
      </c>
      <c r="C22">
        <v>3</v>
      </c>
      <c r="D22">
        <v>3</v>
      </c>
      <c r="E22" t="s">
        <v>530</v>
      </c>
      <c r="G22" s="5"/>
      <c r="H22" s="1566"/>
      <c r="I22" s="615" t="s">
        <v>7</v>
      </c>
      <c r="J22" s="624">
        <v>700.77</v>
      </c>
      <c r="K22" s="625">
        <f t="shared" si="0"/>
        <v>805.89</v>
      </c>
      <c r="L22" s="624">
        <v>290.81</v>
      </c>
      <c r="M22" s="626">
        <f t="shared" si="1"/>
        <v>334.43</v>
      </c>
      <c r="N22" s="627">
        <v>0</v>
      </c>
      <c r="O22" s="628">
        <f t="shared" si="2"/>
        <v>0</v>
      </c>
      <c r="P22" s="627">
        <v>0</v>
      </c>
      <c r="Q22" s="629">
        <f t="shared" si="3"/>
        <v>0</v>
      </c>
      <c r="R22" s="630">
        <v>10.67</v>
      </c>
      <c r="S22" s="631">
        <f t="shared" si="4"/>
        <v>12.27</v>
      </c>
      <c r="T22" s="7"/>
      <c r="U22" s="229"/>
      <c r="V22" s="221"/>
      <c r="W22" s="221"/>
      <c r="X22" s="221"/>
      <c r="Y22" s="221"/>
      <c r="Z22" s="221"/>
      <c r="AC22" s="232"/>
      <c r="AD22" s="232"/>
      <c r="AE22" s="232"/>
      <c r="AF22" s="232"/>
      <c r="AG22" s="232"/>
      <c r="AH22" s="232"/>
    </row>
    <row r="23" spans="1:38" ht="21.6" customHeight="1" thickBot="1">
      <c r="A23" t="s">
        <v>177</v>
      </c>
      <c r="B23" t="s">
        <v>515</v>
      </c>
      <c r="C23">
        <v>3</v>
      </c>
      <c r="D23">
        <v>4</v>
      </c>
      <c r="E23" t="s">
        <v>531</v>
      </c>
      <c r="G23" s="5"/>
      <c r="H23" s="1584"/>
      <c r="I23" s="643" t="s">
        <v>115</v>
      </c>
      <c r="J23" s="644">
        <v>653.45000000000005</v>
      </c>
      <c r="K23" s="645">
        <f t="shared" si="0"/>
        <v>751.47</v>
      </c>
      <c r="L23" s="644">
        <v>271.19</v>
      </c>
      <c r="M23" s="646">
        <f t="shared" si="1"/>
        <v>311.87</v>
      </c>
      <c r="N23" s="647">
        <v>0</v>
      </c>
      <c r="O23" s="648">
        <f t="shared" si="2"/>
        <v>0</v>
      </c>
      <c r="P23" s="647">
        <v>0</v>
      </c>
      <c r="Q23" s="649">
        <f t="shared" si="3"/>
        <v>0</v>
      </c>
      <c r="R23" s="650">
        <v>18.64</v>
      </c>
      <c r="S23" s="651">
        <f t="shared" si="4"/>
        <v>21.44</v>
      </c>
      <c r="T23" s="232"/>
      <c r="U23" s="229"/>
      <c r="V23" s="222"/>
      <c r="W23" s="222"/>
      <c r="X23" s="222"/>
      <c r="Y23" s="222"/>
      <c r="Z23" s="222"/>
      <c r="AC23" s="232"/>
      <c r="AD23" s="232"/>
      <c r="AE23" s="232"/>
      <c r="AF23" s="232"/>
      <c r="AG23" s="232"/>
      <c r="AH23" s="232"/>
    </row>
    <row r="24" spans="1:38" ht="20.25" customHeight="1">
      <c r="G24" s="8"/>
      <c r="H24" s="652"/>
      <c r="I24" s="653" t="s">
        <v>116</v>
      </c>
      <c r="J24" s="654"/>
      <c r="K24" s="655"/>
      <c r="L24" s="654"/>
      <c r="M24" s="655"/>
      <c r="N24" s="654"/>
      <c r="O24" s="655"/>
      <c r="P24" s="654"/>
      <c r="Q24" s="655"/>
      <c r="R24" s="656"/>
      <c r="S24" s="657"/>
      <c r="T24" s="232"/>
      <c r="U24" s="229"/>
      <c r="V24" s="222"/>
      <c r="W24" s="222"/>
      <c r="X24" s="222"/>
      <c r="Y24" s="222"/>
      <c r="Z24" s="222"/>
      <c r="AC24" s="232"/>
      <c r="AD24" s="232"/>
      <c r="AE24" s="232"/>
      <c r="AF24" s="232"/>
      <c r="AG24" s="232"/>
      <c r="AH24" s="232"/>
    </row>
    <row r="25" spans="1:38" ht="20.25" customHeight="1" thickBot="1">
      <c r="G25" s="8"/>
      <c r="H25" s="652"/>
      <c r="I25" s="658"/>
      <c r="J25" s="654"/>
      <c r="K25" s="659"/>
      <c r="L25" s="654"/>
      <c r="M25" s="659"/>
      <c r="N25" s="654"/>
      <c r="O25" s="604"/>
      <c r="P25" s="604"/>
      <c r="Q25" s="604"/>
      <c r="R25" s="604"/>
      <c r="S25" s="604"/>
      <c r="V25" s="64"/>
      <c r="W25" s="234"/>
      <c r="X25" s="232"/>
      <c r="Y25" s="229"/>
      <c r="Z25" s="222"/>
      <c r="AA25" s="222"/>
      <c r="AB25" s="222"/>
      <c r="AC25" s="222"/>
      <c r="AD25" s="222"/>
      <c r="AG25" s="232"/>
      <c r="AH25" s="232"/>
      <c r="AI25" s="232"/>
      <c r="AJ25" s="232"/>
      <c r="AK25" s="232"/>
      <c r="AL25" s="232"/>
    </row>
    <row r="26" spans="1:38" ht="30.75" customHeight="1" thickBot="1">
      <c r="G26" s="8"/>
      <c r="H26" s="1841" t="s">
        <v>28</v>
      </c>
      <c r="I26" s="1842"/>
      <c r="J26" s="1842"/>
      <c r="K26" s="1842"/>
      <c r="L26" s="1842"/>
      <c r="M26" s="1842"/>
      <c r="N26" s="1842"/>
      <c r="O26" s="1843"/>
      <c r="P26" s="604"/>
      <c r="Q26" s="604"/>
      <c r="R26" s="604"/>
      <c r="S26" s="604"/>
    </row>
    <row r="27" spans="1:38" ht="6.6" customHeight="1" thickBot="1">
      <c r="G27" s="8"/>
      <c r="H27" s="1681" t="s">
        <v>1</v>
      </c>
      <c r="I27" s="1682"/>
      <c r="J27" s="1684" t="s">
        <v>243</v>
      </c>
      <c r="K27" s="1685"/>
      <c r="L27" s="1684" t="s">
        <v>392</v>
      </c>
      <c r="M27" s="1685"/>
      <c r="N27" s="1688" t="s">
        <v>477</v>
      </c>
      <c r="O27" s="1689"/>
      <c r="P27" s="660"/>
      <c r="Q27" s="604"/>
      <c r="R27" s="604"/>
      <c r="S27" s="604"/>
    </row>
    <row r="28" spans="1:38" ht="55.95" customHeight="1">
      <c r="G28" s="8"/>
      <c r="H28" s="1683"/>
      <c r="I28" s="1676"/>
      <c r="J28" s="1686"/>
      <c r="K28" s="1687"/>
      <c r="L28" s="1686"/>
      <c r="M28" s="1687"/>
      <c r="N28" s="1690"/>
      <c r="O28" s="1691"/>
      <c r="P28" s="661"/>
      <c r="Q28" s="732" t="s">
        <v>1</v>
      </c>
      <c r="R28" s="1684" t="s">
        <v>252</v>
      </c>
      <c r="S28" s="1838"/>
    </row>
    <row r="29" spans="1:38" ht="24.75" customHeight="1">
      <c r="A29" t="s">
        <v>76</v>
      </c>
      <c r="B29" t="s">
        <v>123</v>
      </c>
      <c r="C29" t="s">
        <v>120</v>
      </c>
      <c r="D29" t="s">
        <v>1</v>
      </c>
      <c r="E29" t="s">
        <v>121</v>
      </c>
      <c r="G29" s="8"/>
      <c r="H29" s="1694"/>
      <c r="I29" s="1695"/>
      <c r="J29" s="733"/>
      <c r="K29" s="734" t="s">
        <v>26</v>
      </c>
      <c r="L29" s="733"/>
      <c r="M29" s="735" t="s">
        <v>26</v>
      </c>
      <c r="N29" s="733"/>
      <c r="O29" s="730" t="s">
        <v>26</v>
      </c>
      <c r="P29" s="666"/>
      <c r="Q29" s="736"/>
      <c r="R29" s="737"/>
      <c r="S29" s="730" t="s">
        <v>26</v>
      </c>
    </row>
    <row r="30" spans="1:38" ht="21.6" customHeight="1">
      <c r="A30" t="s">
        <v>177</v>
      </c>
      <c r="B30" t="s">
        <v>515</v>
      </c>
      <c r="C30">
        <v>0</v>
      </c>
      <c r="D30">
        <v>1</v>
      </c>
      <c r="E30" t="s">
        <v>516</v>
      </c>
      <c r="G30" s="8"/>
      <c r="H30" s="1601" t="s">
        <v>5</v>
      </c>
      <c r="I30" s="1602"/>
      <c r="J30" s="669">
        <v>43.99</v>
      </c>
      <c r="K30" s="670">
        <f>ROUND(J30 * (1 + VAT), 2)</f>
        <v>50.59</v>
      </c>
      <c r="L30" s="669">
        <v>53.58</v>
      </c>
      <c r="M30" s="738">
        <f>ROUND(L30 * (1 + VAT), 2)</f>
        <v>61.62</v>
      </c>
      <c r="N30" s="739">
        <v>0</v>
      </c>
      <c r="O30" s="673">
        <f>ROUND(N30 * (1 + VAT), 2)</f>
        <v>0</v>
      </c>
      <c r="P30" s="666"/>
      <c r="Q30" s="674" t="s">
        <v>5</v>
      </c>
      <c r="R30" s="675">
        <v>0.45</v>
      </c>
      <c r="S30" s="676">
        <f>ROUND(R30 * (1 + VAT), 2)</f>
        <v>0.52</v>
      </c>
    </row>
    <row r="31" spans="1:38" ht="21.6" customHeight="1">
      <c r="A31" t="s">
        <v>177</v>
      </c>
      <c r="B31" t="s">
        <v>515</v>
      </c>
      <c r="C31">
        <v>0</v>
      </c>
      <c r="D31">
        <v>2</v>
      </c>
      <c r="E31" t="s">
        <v>517</v>
      </c>
      <c r="G31" s="8"/>
      <c r="H31" s="1580" t="s">
        <v>6</v>
      </c>
      <c r="I31" s="1581"/>
      <c r="J31" s="677">
        <v>40.299999999999997</v>
      </c>
      <c r="K31" s="678">
        <f>ROUND(J31 * (1 + VAT), 2)</f>
        <v>46.35</v>
      </c>
      <c r="L31" s="677">
        <v>26.89</v>
      </c>
      <c r="M31" s="679">
        <f>ROUND(L31 * (1 + VAT), 2)</f>
        <v>30.92</v>
      </c>
      <c r="N31" s="680">
        <v>0</v>
      </c>
      <c r="O31" s="681">
        <f>ROUND(N31 * (1 + VAT), 2)</f>
        <v>0</v>
      </c>
      <c r="P31" s="666"/>
      <c r="Q31" s="682" t="s">
        <v>6</v>
      </c>
      <c r="R31" s="683">
        <v>0.44</v>
      </c>
      <c r="S31" s="684">
        <f>ROUND(R31 * (1 + VAT), 2)</f>
        <v>0.51</v>
      </c>
    </row>
    <row r="32" spans="1:38" ht="21.6" customHeight="1">
      <c r="A32" t="s">
        <v>177</v>
      </c>
      <c r="B32" t="s">
        <v>515</v>
      </c>
      <c r="C32">
        <v>0</v>
      </c>
      <c r="D32">
        <v>3</v>
      </c>
      <c r="E32" t="s">
        <v>518</v>
      </c>
      <c r="G32" s="8"/>
      <c r="H32" s="1580" t="s">
        <v>7</v>
      </c>
      <c r="I32" s="1581"/>
      <c r="J32" s="677">
        <v>17.7</v>
      </c>
      <c r="K32" s="678">
        <f>ROUND(J32 * (1 + VAT), 2)</f>
        <v>20.36</v>
      </c>
      <c r="L32" s="677">
        <v>10.46</v>
      </c>
      <c r="M32" s="679">
        <f>ROUND(L32 * (1 + VAT), 2)</f>
        <v>12.03</v>
      </c>
      <c r="N32" s="677">
        <v>2.4300000000000002</v>
      </c>
      <c r="O32" s="686">
        <f>ROUND(N32 * (1 + VAT), 2)</f>
        <v>2.79</v>
      </c>
      <c r="P32" s="666"/>
      <c r="Q32" s="682" t="s">
        <v>7</v>
      </c>
      <c r="R32" s="683">
        <v>0.4</v>
      </c>
      <c r="S32" s="684">
        <f>ROUND(R32 * (1 + VAT), 2)</f>
        <v>0.46</v>
      </c>
      <c r="AC32" s="222"/>
      <c r="AD32" s="222"/>
      <c r="AG32" s="232"/>
      <c r="AH32" s="232"/>
      <c r="AI32" s="232"/>
      <c r="AJ32" s="232"/>
      <c r="AK32" s="232"/>
      <c r="AL32" s="232"/>
    </row>
    <row r="33" spans="1:38" ht="21.6" customHeight="1" thickBot="1">
      <c r="A33" t="s">
        <v>177</v>
      </c>
      <c r="B33" t="s">
        <v>515</v>
      </c>
      <c r="C33">
        <v>0</v>
      </c>
      <c r="D33">
        <v>4</v>
      </c>
      <c r="E33" t="s">
        <v>519</v>
      </c>
      <c r="G33" s="8"/>
      <c r="H33" s="1607" t="s">
        <v>117</v>
      </c>
      <c r="I33" s="1608"/>
      <c r="J33" s="687">
        <v>0</v>
      </c>
      <c r="K33" s="688">
        <f>ROUND(J33 * (1 + VAT), 2)</f>
        <v>0</v>
      </c>
      <c r="L33" s="687">
        <v>0</v>
      </c>
      <c r="M33" s="688">
        <f>ROUND(L33 * (1 + VAT), 2)</f>
        <v>0</v>
      </c>
      <c r="N33" s="689">
        <v>2.4300000000000002</v>
      </c>
      <c r="O33" s="690">
        <f>ROUND(N33 * (1 + VAT), 2)</f>
        <v>2.79</v>
      </c>
      <c r="P33" s="666"/>
      <c r="Q33" s="691" t="s">
        <v>115</v>
      </c>
      <c r="R33" s="692">
        <v>0.38</v>
      </c>
      <c r="S33" s="693">
        <f>ROUND(R33 * (1 + VAT), 2)</f>
        <v>0.44</v>
      </c>
      <c r="AC33" s="222"/>
      <c r="AD33" s="222"/>
      <c r="AG33" s="232"/>
      <c r="AH33" s="232"/>
      <c r="AI33" s="232"/>
      <c r="AJ33" s="232"/>
      <c r="AK33" s="232"/>
      <c r="AL33" s="232"/>
    </row>
    <row r="34" spans="1:38" ht="20.25" customHeight="1">
      <c r="G34" s="8"/>
      <c r="H34" s="694"/>
      <c r="I34" s="694"/>
      <c r="J34" s="604"/>
      <c r="K34" s="604"/>
      <c r="L34" s="695"/>
      <c r="M34" s="657"/>
      <c r="N34" s="695"/>
      <c r="O34" s="657"/>
      <c r="P34" s="604"/>
      <c r="Q34" s="653" t="s">
        <v>116</v>
      </c>
      <c r="R34" s="696"/>
      <c r="S34" s="697"/>
      <c r="AC34" s="222"/>
      <c r="AD34" s="222"/>
      <c r="AG34" s="232"/>
      <c r="AH34" s="232"/>
      <c r="AI34" s="232"/>
      <c r="AJ34" s="232"/>
      <c r="AK34" s="232"/>
      <c r="AL34" s="232"/>
    </row>
    <row r="35" spans="1:38" ht="20.25" customHeight="1" thickBot="1">
      <c r="G35" s="8"/>
      <c r="H35" s="604"/>
      <c r="I35" s="604"/>
      <c r="J35" s="604"/>
      <c r="K35" s="604"/>
      <c r="L35" s="604"/>
      <c r="M35" s="604"/>
      <c r="N35" s="604"/>
      <c r="O35" s="604"/>
      <c r="P35" s="604"/>
      <c r="Q35" s="604"/>
      <c r="R35" s="604"/>
      <c r="S35" s="604"/>
      <c r="V35" s="235"/>
      <c r="W35" s="235"/>
      <c r="X35" s="232"/>
      <c r="Y35" s="229"/>
      <c r="Z35" s="222"/>
      <c r="AA35" s="222"/>
      <c r="AB35" s="222"/>
      <c r="AC35" s="222"/>
      <c r="AD35" s="222"/>
      <c r="AG35" s="232"/>
      <c r="AH35" s="232"/>
      <c r="AI35" s="232"/>
      <c r="AJ35" s="232"/>
      <c r="AK35" s="232"/>
      <c r="AL35" s="232"/>
    </row>
    <row r="36" spans="1:38" ht="20.25" customHeight="1">
      <c r="G36" s="8"/>
      <c r="H36" s="1844" t="s">
        <v>64</v>
      </c>
      <c r="I36" s="1707" t="s">
        <v>478</v>
      </c>
      <c r="J36" s="1704"/>
      <c r="K36" s="1707" t="s">
        <v>479</v>
      </c>
      <c r="L36" s="1693"/>
      <c r="M36" s="604"/>
      <c r="N36" s="1846" t="s">
        <v>483</v>
      </c>
      <c r="O36" s="1693"/>
      <c r="P36" s="604"/>
      <c r="Q36" s="604"/>
      <c r="R36" s="604"/>
      <c r="S36" s="604"/>
      <c r="V36" s="232"/>
      <c r="W36" s="229"/>
      <c r="X36" s="222"/>
      <c r="Y36" s="222"/>
      <c r="Z36" s="222"/>
      <c r="AA36" s="222"/>
      <c r="AB36" s="222"/>
      <c r="AE36" s="232"/>
      <c r="AF36" s="232"/>
      <c r="AG36" s="232"/>
      <c r="AH36" s="232"/>
      <c r="AI36" s="232"/>
      <c r="AJ36" s="232"/>
    </row>
    <row r="37" spans="1:38" ht="20.25" customHeight="1">
      <c r="G37" s="8"/>
      <c r="H37" s="1845"/>
      <c r="I37" s="1708"/>
      <c r="J37" s="1706"/>
      <c r="K37" s="1708"/>
      <c r="L37" s="1667"/>
      <c r="M37" s="604"/>
      <c r="N37" s="1847"/>
      <c r="O37" s="1667"/>
      <c r="P37" s="604"/>
      <c r="Q37" s="604"/>
      <c r="R37" s="604"/>
      <c r="S37" s="604"/>
      <c r="AB37" s="222"/>
      <c r="AE37" s="232"/>
      <c r="AF37" s="232"/>
      <c r="AG37" s="232"/>
      <c r="AH37" s="232"/>
      <c r="AI37" s="232"/>
      <c r="AJ37" s="232"/>
    </row>
    <row r="38" spans="1:38" ht="20.25" customHeight="1">
      <c r="A38" t="s">
        <v>76</v>
      </c>
      <c r="B38" t="s">
        <v>123</v>
      </c>
      <c r="C38" t="s">
        <v>120</v>
      </c>
      <c r="D38" t="s">
        <v>1</v>
      </c>
      <c r="E38" t="s">
        <v>121</v>
      </c>
      <c r="G38" s="8"/>
      <c r="H38" s="740"/>
      <c r="I38" s="741"/>
      <c r="J38" s="742" t="s">
        <v>26</v>
      </c>
      <c r="K38" s="743"/>
      <c r="L38" s="744" t="s">
        <v>26</v>
      </c>
      <c r="M38" s="604"/>
      <c r="N38" s="1847"/>
      <c r="O38" s="1667"/>
      <c r="P38" s="604"/>
      <c r="Q38" s="604"/>
      <c r="R38" s="604"/>
      <c r="S38" s="604"/>
      <c r="U38" s="234"/>
      <c r="V38" s="232"/>
      <c r="W38" s="229"/>
      <c r="X38" s="222"/>
      <c r="Y38" s="222"/>
      <c r="Z38" s="222"/>
      <c r="AA38" s="222"/>
      <c r="AB38" s="222"/>
      <c r="AE38" s="232"/>
      <c r="AF38" s="232"/>
      <c r="AG38" s="232"/>
      <c r="AH38" s="232"/>
      <c r="AI38" s="232"/>
      <c r="AJ38" s="232"/>
    </row>
    <row r="39" spans="1:38" ht="21.6" customHeight="1">
      <c r="A39" t="s">
        <v>177</v>
      </c>
      <c r="B39" t="s">
        <v>515</v>
      </c>
      <c r="C39">
        <v>0</v>
      </c>
      <c r="D39">
        <v>1</v>
      </c>
      <c r="E39" t="s">
        <v>516</v>
      </c>
      <c r="G39" s="8"/>
      <c r="H39" s="703" t="s">
        <v>51</v>
      </c>
      <c r="I39" s="704">
        <v>219.79</v>
      </c>
      <c r="J39" s="705">
        <f>ROUND(I39 * (1 + VAT), 2)</f>
        <v>252.76</v>
      </c>
      <c r="K39" s="706">
        <v>21.44</v>
      </c>
      <c r="L39" s="707">
        <f>ROUND(K39 * (1 + VAT), 2)</f>
        <v>24.66</v>
      </c>
      <c r="M39" s="604"/>
      <c r="N39" s="745"/>
      <c r="O39" s="744" t="s">
        <v>26</v>
      </c>
      <c r="P39" s="604"/>
      <c r="Q39" s="604"/>
      <c r="R39" s="604"/>
      <c r="S39" s="604"/>
      <c r="T39" s="64"/>
      <c r="U39" s="234"/>
      <c r="V39" s="232"/>
      <c r="W39" s="229"/>
      <c r="X39" s="222"/>
      <c r="Y39" s="222"/>
      <c r="Z39" s="222"/>
      <c r="AA39" s="222"/>
      <c r="AB39" s="222"/>
      <c r="AE39" s="232"/>
      <c r="AF39" s="232"/>
      <c r="AG39" s="232"/>
      <c r="AH39" s="232"/>
      <c r="AI39" s="232"/>
      <c r="AJ39" s="232"/>
    </row>
    <row r="40" spans="1:38" ht="21.6" customHeight="1" thickBot="1">
      <c r="A40" t="s">
        <v>177</v>
      </c>
      <c r="B40" t="s">
        <v>515</v>
      </c>
      <c r="C40">
        <v>0</v>
      </c>
      <c r="D40">
        <v>1</v>
      </c>
      <c r="E40" t="s">
        <v>516</v>
      </c>
      <c r="G40" s="8"/>
      <c r="H40" s="708" t="s">
        <v>33</v>
      </c>
      <c r="I40" s="709">
        <v>1238.27</v>
      </c>
      <c r="J40" s="710">
        <f>ROUND(I40 * (1 + VAT), 2)</f>
        <v>1424.01</v>
      </c>
      <c r="K40" s="711">
        <v>21.44</v>
      </c>
      <c r="L40" s="712">
        <f>ROUND(K40 * (1 + VAT), 2)</f>
        <v>24.66</v>
      </c>
      <c r="M40" s="604"/>
      <c r="N40" s="746">
        <v>5.47</v>
      </c>
      <c r="O40" s="747">
        <f>ROUND(N40 * (1 + VAT), 2)</f>
        <v>6.29</v>
      </c>
      <c r="P40" s="604"/>
      <c r="Q40" s="604"/>
      <c r="R40" s="604"/>
      <c r="S40" s="604"/>
      <c r="T40" s="64"/>
      <c r="U40" s="234"/>
      <c r="V40" s="232"/>
      <c r="W40" s="229"/>
      <c r="X40" s="222"/>
      <c r="Y40" s="222"/>
      <c r="Z40" s="222"/>
      <c r="AA40" s="222"/>
      <c r="AB40" s="222"/>
      <c r="AE40" s="232"/>
      <c r="AF40" s="232"/>
      <c r="AG40" s="232"/>
      <c r="AH40" s="232"/>
      <c r="AI40" s="232"/>
      <c r="AJ40" s="232"/>
    </row>
    <row r="41" spans="1:38" ht="20.25" customHeight="1">
      <c r="G41" s="8"/>
      <c r="H41" s="713"/>
      <c r="I41" s="714"/>
      <c r="J41" s="715"/>
      <c r="K41" s="714"/>
      <c r="L41" s="715"/>
      <c r="M41" s="604"/>
      <c r="N41" s="604"/>
      <c r="O41" s="604"/>
      <c r="P41" s="604"/>
      <c r="Q41" s="604"/>
      <c r="R41" s="604"/>
      <c r="S41" s="604"/>
      <c r="T41" s="64"/>
      <c r="U41" s="234"/>
      <c r="V41" s="232"/>
      <c r="W41" s="229"/>
      <c r="X41" s="222"/>
      <c r="Y41" s="222"/>
      <c r="Z41" s="222"/>
      <c r="AA41" s="222"/>
      <c r="AB41" s="222"/>
      <c r="AE41" s="232"/>
      <c r="AF41" s="232"/>
      <c r="AG41" s="232"/>
      <c r="AH41" s="232"/>
      <c r="AI41" s="232"/>
      <c r="AJ41" s="232"/>
    </row>
    <row r="42" spans="1:38" s="65" customFormat="1" ht="20.85" customHeight="1">
      <c r="H42" s="253"/>
      <c r="I42" s="253"/>
      <c r="J42" s="253"/>
      <c r="K42" s="253"/>
      <c r="L42" s="253"/>
      <c r="M42" s="253"/>
      <c r="N42" s="253"/>
      <c r="O42" s="253"/>
      <c r="P42" s="253"/>
      <c r="Q42" s="253"/>
      <c r="R42" s="253"/>
      <c r="S42" s="253"/>
    </row>
    <row r="43" spans="1:38" s="65" customFormat="1" ht="28.5" customHeight="1">
      <c r="J43"/>
      <c r="K43"/>
      <c r="L43"/>
      <c r="M43" s="253"/>
      <c r="N43" s="253"/>
      <c r="O43" s="253"/>
      <c r="P43" s="253"/>
      <c r="Q43" s="253"/>
      <c r="R43" s="253"/>
      <c r="S43" s="253"/>
    </row>
    <row r="44" spans="1:38" s="65" customFormat="1" ht="28.5" customHeight="1">
      <c r="J44"/>
      <c r="K44"/>
      <c r="L44"/>
      <c r="M44" s="253"/>
      <c r="N44" s="253"/>
      <c r="O44" s="253"/>
      <c r="P44" s="253"/>
      <c r="Q44" s="253"/>
      <c r="R44" s="253"/>
      <c r="S44" s="253"/>
    </row>
    <row r="45" spans="1:38" s="65" customFormat="1" ht="4.5" customHeight="1">
      <c r="J45"/>
      <c r="K45"/>
      <c r="L45"/>
      <c r="M45" s="253"/>
      <c r="N45" s="253"/>
      <c r="O45" s="253"/>
      <c r="P45" s="253"/>
      <c r="Q45" s="253"/>
      <c r="R45" s="253"/>
      <c r="S45" s="253"/>
    </row>
    <row r="46" spans="1:38" s="65" customFormat="1" ht="17.25" customHeight="1">
      <c r="A46" t="s">
        <v>76</v>
      </c>
      <c r="B46" t="s">
        <v>123</v>
      </c>
      <c r="C46" t="s">
        <v>120</v>
      </c>
      <c r="D46" t="s">
        <v>1</v>
      </c>
      <c r="E46" t="s">
        <v>121</v>
      </c>
      <c r="J46"/>
      <c r="K46"/>
      <c r="L46"/>
      <c r="M46" s="253"/>
      <c r="N46" s="253"/>
      <c r="O46" s="253"/>
      <c r="P46" s="253"/>
      <c r="Q46" s="253"/>
      <c r="R46" s="253"/>
      <c r="S46" s="253"/>
    </row>
    <row r="47" spans="1:38" s="65" customFormat="1" ht="21.6" customHeight="1">
      <c r="A47" t="s">
        <v>177</v>
      </c>
      <c r="B47" t="s">
        <v>515</v>
      </c>
      <c r="C47">
        <v>0</v>
      </c>
      <c r="D47">
        <v>1</v>
      </c>
      <c r="E47" t="s">
        <v>516</v>
      </c>
      <c r="J47"/>
      <c r="K47"/>
      <c r="L47"/>
      <c r="M47" s="253"/>
      <c r="N47" s="253"/>
      <c r="O47" s="253"/>
      <c r="P47" s="253"/>
      <c r="Q47" s="253"/>
      <c r="R47" s="253"/>
      <c r="S47" s="253"/>
    </row>
    <row r="48" spans="1:38" s="65" customFormat="1" ht="12.75" customHeight="1">
      <c r="H48" s="253"/>
      <c r="I48" s="253"/>
      <c r="J48"/>
      <c r="K48"/>
      <c r="L48"/>
      <c r="M48" s="253"/>
      <c r="N48" s="253"/>
      <c r="O48" s="253"/>
      <c r="P48" s="253"/>
      <c r="Q48" s="253"/>
      <c r="R48" s="253"/>
      <c r="S48" s="253"/>
    </row>
    <row r="49" spans="10:12" s="65" customFormat="1">
      <c r="J49"/>
      <c r="K49"/>
      <c r="L49"/>
    </row>
    <row r="50" spans="10:12" s="65" customFormat="1">
      <c r="J50"/>
      <c r="K50"/>
      <c r="L50"/>
    </row>
    <row r="51" spans="10:12" s="65" customFormat="1"/>
    <row r="52" spans="10:12" s="65" customFormat="1"/>
    <row r="53" spans="10:12" s="65" customFormat="1"/>
    <row r="54" spans="10:12" s="65" customFormat="1"/>
    <row r="55" spans="10:12" s="65" customFormat="1"/>
    <row r="56" spans="10:12" s="65" customFormat="1"/>
    <row r="57" spans="10:12" s="65" customFormat="1"/>
    <row r="58" spans="10:12" s="65" customFormat="1"/>
    <row r="59" spans="10:12" s="65" customFormat="1"/>
    <row r="60" spans="10:12" s="65" customFormat="1"/>
    <row r="61" spans="10:12" s="65" customFormat="1"/>
    <row r="62" spans="10:12" s="65" customFormat="1"/>
    <row r="63" spans="10:12" s="65" customFormat="1"/>
    <row r="64" spans="10:12" s="65" customFormat="1"/>
    <row r="65" s="65" customFormat="1"/>
    <row r="66" s="65" customFormat="1"/>
    <row r="67" s="65" customFormat="1"/>
    <row r="68" s="65" customFormat="1"/>
    <row r="69" s="65" customFormat="1"/>
    <row r="70" s="65" customFormat="1"/>
    <row r="71" s="65" customFormat="1"/>
    <row r="72" s="65" customFormat="1"/>
    <row r="73" s="65" customFormat="1"/>
    <row r="74" s="65" customFormat="1"/>
    <row r="75" s="65" customFormat="1"/>
    <row r="76" s="65" customFormat="1"/>
    <row r="77" s="65" customFormat="1"/>
    <row r="78" s="65" customFormat="1"/>
    <row r="79" s="65" customFormat="1"/>
    <row r="80" s="65" customFormat="1"/>
    <row r="81" spans="8:21" s="65" customFormat="1"/>
    <row r="82" spans="8:21" s="65" customFormat="1"/>
    <row r="83" spans="8:21" s="65" customFormat="1"/>
    <row r="84" spans="8:21" s="65" customFormat="1"/>
    <row r="85" spans="8:21" s="65" customFormat="1"/>
    <row r="86" spans="8:21" s="65" customFormat="1"/>
    <row r="87" spans="8:21" s="65" customFormat="1"/>
    <row r="88" spans="8:21" s="65" customFormat="1"/>
    <row r="89" spans="8:21" s="65" customFormat="1"/>
    <row r="90" spans="8:21" s="65" customFormat="1"/>
    <row r="91" spans="8:21" s="65" customFormat="1">
      <c r="T91"/>
      <c r="U91"/>
    </row>
    <row r="92" spans="8:21" s="65" customFormat="1">
      <c r="T92"/>
      <c r="U92"/>
    </row>
    <row r="93" spans="8:21" s="65" customFormat="1">
      <c r="H93"/>
      <c r="I93"/>
      <c r="J93"/>
      <c r="K93"/>
      <c r="L93"/>
      <c r="M93"/>
      <c r="N93"/>
      <c r="T93"/>
      <c r="U93"/>
    </row>
    <row r="94" spans="8:21" s="65" customFormat="1">
      <c r="H94"/>
      <c r="I94"/>
      <c r="J94"/>
      <c r="K94"/>
      <c r="L94"/>
      <c r="M94"/>
      <c r="N94"/>
      <c r="T94"/>
      <c r="U94"/>
    </row>
    <row r="95" spans="8:21" s="65" customFormat="1">
      <c r="H95"/>
      <c r="I95"/>
      <c r="J95"/>
      <c r="K95"/>
      <c r="L95"/>
      <c r="M95"/>
      <c r="N95"/>
      <c r="T95"/>
      <c r="U95"/>
    </row>
    <row r="96" spans="8:21" s="65" customFormat="1">
      <c r="H96"/>
      <c r="I96"/>
      <c r="J96"/>
      <c r="K96"/>
      <c r="L96"/>
      <c r="M96"/>
      <c r="N96"/>
      <c r="T96"/>
      <c r="U96"/>
    </row>
    <row r="97" spans="8:23" s="65" customFormat="1">
      <c r="H97"/>
      <c r="I97"/>
      <c r="J97"/>
      <c r="K97"/>
      <c r="L97"/>
      <c r="M97"/>
      <c r="N97"/>
      <c r="T97"/>
      <c r="U97"/>
    </row>
    <row r="98" spans="8:23" s="65" customFormat="1">
      <c r="H98"/>
      <c r="I98"/>
      <c r="J98"/>
      <c r="K98"/>
      <c r="L98"/>
      <c r="M98"/>
      <c r="N98"/>
      <c r="T98"/>
      <c r="U98"/>
    </row>
    <row r="99" spans="8:23" s="65" customFormat="1">
      <c r="H99"/>
      <c r="I99"/>
      <c r="J99"/>
      <c r="K99"/>
      <c r="L99"/>
      <c r="M99"/>
      <c r="N99"/>
      <c r="T99"/>
      <c r="U99"/>
    </row>
    <row r="100" spans="8:23" s="65" customFormat="1">
      <c r="H100"/>
      <c r="I100"/>
      <c r="J100"/>
      <c r="K100"/>
      <c r="L100"/>
      <c r="M100"/>
      <c r="N100"/>
      <c r="T100"/>
      <c r="U100"/>
    </row>
    <row r="101" spans="8:23" s="65" customFormat="1"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8:23" s="65" customFormat="1"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8:23" s="65" customFormat="1"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</row>
    <row r="104" spans="8:23" s="65" customFormat="1"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</row>
    <row r="105" spans="8:23" s="65" customFormat="1"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</row>
    <row r="106" spans="8:23" s="65" customFormat="1"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8:23" s="65" customFormat="1"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</row>
    <row r="108" spans="8:23" s="65" customFormat="1"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</row>
    <row r="109" spans="8:23" s="65" customFormat="1"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</row>
    <row r="110" spans="8:23" s="65" customFormat="1"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</row>
    <row r="111" spans="8:23" s="65" customFormat="1"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</row>
    <row r="112" spans="8:23" s="65" customFormat="1"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</row>
    <row r="113" spans="8:23" s="65" customFormat="1"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</row>
    <row r="114" spans="8:23" s="65" customFormat="1"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</row>
    <row r="115" spans="8:23" s="65" customFormat="1"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</row>
    <row r="116" spans="8:23" s="65" customFormat="1"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</row>
  </sheetData>
  <mergeCells count="28">
    <mergeCell ref="R28:S28"/>
    <mergeCell ref="H29:I29"/>
    <mergeCell ref="H30:I30"/>
    <mergeCell ref="H31:I31"/>
    <mergeCell ref="H32:I32"/>
    <mergeCell ref="H27:I28"/>
    <mergeCell ref="J27:K28"/>
    <mergeCell ref="L27:M28"/>
    <mergeCell ref="N27:O28"/>
    <mergeCell ref="H20:H23"/>
    <mergeCell ref="H26:O26"/>
    <mergeCell ref="H36:H37"/>
    <mergeCell ref="I36:J37"/>
    <mergeCell ref="K36:L37"/>
    <mergeCell ref="N36:O38"/>
    <mergeCell ref="H33:I33"/>
    <mergeCell ref="R4:S6"/>
    <mergeCell ref="G2:T2"/>
    <mergeCell ref="H8:H11"/>
    <mergeCell ref="H12:H15"/>
    <mergeCell ref="H16:H19"/>
    <mergeCell ref="J4:M4"/>
    <mergeCell ref="N4:Q4"/>
    <mergeCell ref="H5:H7"/>
    <mergeCell ref="J5:K6"/>
    <mergeCell ref="L5:M6"/>
    <mergeCell ref="N5:O6"/>
    <mergeCell ref="P5:Q6"/>
  </mergeCells>
  <conditionalFormatting sqref="U8:U24 Y25 Y35 W36 W38:W41">
    <cfRule type="cellIs" dxfId="33" priority="1" stopIfTrue="1" operator="equal">
      <formula>"check"</formula>
    </cfRule>
  </conditionalFormatting>
  <conditionalFormatting sqref="W8 W12 W16 W20">
    <cfRule type="cellIs" dxfId="32" priority="2" stopIfTrue="1" operator="notEqual">
      <formula>0</formula>
    </cfRule>
  </conditionalFormatting>
  <hyperlinks>
    <hyperlink ref="H1" location="Menu!A1" display="Back to menu" xr:uid="{00000000-0004-0000-04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6" orientation="landscape" r:id="rId1"/>
  <headerFooter alignWithMargins="0"/>
  <ignoredErrors>
    <ignoredError sqref="H67:S82 M47:S47 M48:S50 H48:I50 M43:S46 L41:S41 H41:K41 R34:S34 H34:P34 H51:S66 M40 H40 M39 H39 H42:S42 P33 H33:I33 P32:Q32 H32:I32 P31:Q31 H31:I31 P30:Q30 H30:I30 H35:S35 H23:I23 H22:I22 H21:I21 H20:I20 H19:I19 H18:I18 H17:I17 H16:I16 H15:I15 H14:I14 H13:I13 H12:I12 H11:I11 H10:I10 H9:I9 H8:I8 H24:S26 Q34 T24:T29 T8 T9 T10 T11 T12 T13 T14 T15 T16 T17 T18 T19 T20 T21 T22 T23 T41 T35:T38 Q33 T30 T31 T32 T33 J43:L46 T42 T39 T40 T51:T66 J48:L50 J47:L47 T34 T43:T46 T48:T50 T47 J29:P29 H38:M38 M36:M37 R29:S29 P40:S40 P39:S39 P38:S38 P36:S3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2" tint="-0.249977111117893"/>
    <pageSetUpPr fitToPage="1"/>
  </sheetPr>
  <dimension ref="A1:AL88"/>
  <sheetViews>
    <sheetView showGridLines="0" topLeftCell="F1" zoomScale="55" zoomScaleNormal="55" workbookViewId="0">
      <pane ySplit="2" topLeftCell="A26" activePane="bottomLeft" state="frozen"/>
      <selection activeCell="Q28" activeCellId="1" sqref="G1 Q28"/>
      <selection pane="bottomLeft" activeCell="G2" sqref="G2:T2"/>
    </sheetView>
  </sheetViews>
  <sheetFormatPr defaultColWidth="9.109375" defaultRowHeight="13.2"/>
  <cols>
    <col min="1" max="1" width="15.109375" hidden="1" customWidth="1"/>
    <col min="2" max="2" width="18.5546875" hidden="1" customWidth="1"/>
    <col min="3" max="4" width="7.6640625" hidden="1" customWidth="1"/>
    <col min="5" max="5" width="8.109375" hidden="1" customWidth="1"/>
    <col min="6" max="6" width="10.6640625" customWidth="1"/>
    <col min="7" max="7" width="3.6640625" customWidth="1"/>
    <col min="8" max="8" width="42" customWidth="1"/>
    <col min="9" max="9" width="29" customWidth="1"/>
    <col min="10" max="10" width="20.5546875" customWidth="1"/>
    <col min="11" max="11" width="24.44140625" customWidth="1"/>
    <col min="12" max="12" width="19.33203125" customWidth="1"/>
    <col min="13" max="13" width="21.33203125" customWidth="1"/>
    <col min="14" max="14" width="19.5546875" customWidth="1"/>
    <col min="15" max="15" width="18.6640625" customWidth="1"/>
    <col min="16" max="16" width="15.44140625" customWidth="1"/>
    <col min="17" max="17" width="29.6640625" customWidth="1"/>
    <col min="18" max="18" width="18.5546875" customWidth="1"/>
    <col min="19" max="19" width="16.88671875" customWidth="1"/>
    <col min="20" max="20" width="13.44140625" bestFit="1" customWidth="1"/>
    <col min="21" max="21" width="16" customWidth="1"/>
    <col min="22" max="22" width="13.44140625" bestFit="1" customWidth="1"/>
    <col min="23" max="23" width="15.88671875" bestFit="1" customWidth="1"/>
    <col min="25" max="27" width="14.109375" customWidth="1"/>
    <col min="32" max="32" width="19.88671875" bestFit="1" customWidth="1"/>
  </cols>
  <sheetData>
    <row r="1" spans="1:38" ht="36" customHeight="1">
      <c r="G1" s="359" t="s">
        <v>224</v>
      </c>
      <c r="I1" s="17"/>
    </row>
    <row r="2" spans="1:38" ht="54" customHeight="1">
      <c r="A2" t="s">
        <v>124</v>
      </c>
      <c r="G2" s="1848" t="s">
        <v>620</v>
      </c>
      <c r="H2" s="1849"/>
      <c r="I2" s="1849"/>
      <c r="J2" s="1849"/>
      <c r="K2" s="1849"/>
      <c r="L2" s="1849"/>
      <c r="M2" s="1849"/>
      <c r="N2" s="1849"/>
      <c r="O2" s="1849"/>
      <c r="P2" s="1849"/>
      <c r="Q2" s="1849"/>
      <c r="R2" s="1849"/>
      <c r="S2" s="1849"/>
      <c r="T2" s="1850"/>
      <c r="AF2" s="2" t="e">
        <f>SUM(#REF!,#REF!,#REF!,#REF!,#REF!,#REF!,#REF!,#REF!,#REF!)</f>
        <v>#REF!</v>
      </c>
      <c r="AG2" s="3" t="s">
        <v>0</v>
      </c>
    </row>
    <row r="3" spans="1:38" ht="12.75" customHeight="1" thickBot="1">
      <c r="G3" s="28"/>
      <c r="H3" s="33"/>
      <c r="I3" s="33"/>
      <c r="J3" s="33"/>
      <c r="K3" s="33"/>
      <c r="L3" s="33"/>
      <c r="M3" s="33"/>
      <c r="N3" s="33"/>
      <c r="O3" s="33"/>
      <c r="P3" s="33"/>
      <c r="Q3" s="33"/>
      <c r="AF3" s="2"/>
      <c r="AG3" s="3"/>
    </row>
    <row r="4" spans="1:38" ht="29.85" customHeight="1" thickBot="1">
      <c r="G4" s="4"/>
      <c r="H4" s="605"/>
      <c r="I4" s="606"/>
      <c r="J4" s="1568" t="s">
        <v>394</v>
      </c>
      <c r="K4" s="1823"/>
      <c r="L4" s="1823"/>
      <c r="M4" s="1824"/>
      <c r="N4" s="1568" t="s">
        <v>393</v>
      </c>
      <c r="O4" s="1823"/>
      <c r="P4" s="1823"/>
      <c r="Q4" s="1824"/>
      <c r="R4" s="1561" t="s">
        <v>562</v>
      </c>
      <c r="S4" s="1562"/>
      <c r="T4" s="1561" t="s">
        <v>558</v>
      </c>
      <c r="U4" s="1562"/>
      <c r="V4" s="1561" t="s">
        <v>395</v>
      </c>
      <c r="W4" s="1562"/>
      <c r="X4" s="748"/>
      <c r="Y4" s="604"/>
    </row>
    <row r="5" spans="1:38" ht="26.4" customHeight="1">
      <c r="G5" s="5"/>
      <c r="H5" s="1571" t="s">
        <v>27</v>
      </c>
      <c r="I5" s="607"/>
      <c r="J5" s="1561" t="s">
        <v>475</v>
      </c>
      <c r="K5" s="1825"/>
      <c r="L5" s="1593" t="s">
        <v>476</v>
      </c>
      <c r="M5" s="1743"/>
      <c r="N5" s="1561" t="s">
        <v>475</v>
      </c>
      <c r="O5" s="1593"/>
      <c r="P5" s="1827" t="s">
        <v>476</v>
      </c>
      <c r="Q5" s="1743"/>
      <c r="R5" s="1563"/>
      <c r="S5" s="1564"/>
      <c r="T5" s="1563"/>
      <c r="U5" s="1564"/>
      <c r="V5" s="1563"/>
      <c r="W5" s="1564"/>
      <c r="X5" s="604"/>
      <c r="Y5" s="749"/>
    </row>
    <row r="6" spans="1:38" ht="36.6" customHeight="1">
      <c r="G6" s="5"/>
      <c r="H6" s="1572"/>
      <c r="I6" s="608" t="s">
        <v>1</v>
      </c>
      <c r="J6" s="1563"/>
      <c r="K6" s="1826"/>
      <c r="L6" s="1616"/>
      <c r="M6" s="1564"/>
      <c r="N6" s="1563"/>
      <c r="O6" s="1616"/>
      <c r="P6" s="1828"/>
      <c r="Q6" s="1564"/>
      <c r="R6" s="1563"/>
      <c r="S6" s="1564"/>
      <c r="T6" s="1563"/>
      <c r="U6" s="1564"/>
      <c r="V6" s="1563"/>
      <c r="W6" s="1564"/>
      <c r="X6" s="604"/>
      <c r="Y6" s="749"/>
      <c r="Z6" s="3"/>
      <c r="AG6" s="6"/>
    </row>
    <row r="7" spans="1:38" ht="24.6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573"/>
      <c r="I7" s="609"/>
      <c r="J7" s="610" t="s">
        <v>35</v>
      </c>
      <c r="K7" s="611" t="s">
        <v>26</v>
      </c>
      <c r="L7" s="612"/>
      <c r="M7" s="613" t="s">
        <v>26</v>
      </c>
      <c r="N7" s="610" t="s">
        <v>35</v>
      </c>
      <c r="O7" s="611" t="s">
        <v>26</v>
      </c>
      <c r="P7" s="612"/>
      <c r="Q7" s="613" t="s">
        <v>26</v>
      </c>
      <c r="R7" s="945"/>
      <c r="S7" s="613" t="s">
        <v>26</v>
      </c>
      <c r="T7" s="945"/>
      <c r="U7" s="613" t="s">
        <v>26</v>
      </c>
      <c r="V7" s="614"/>
      <c r="W7" s="613" t="s">
        <v>26</v>
      </c>
      <c r="X7" s="604"/>
      <c r="Y7" s="749"/>
      <c r="Z7" s="3"/>
      <c r="AG7" s="6"/>
    </row>
    <row r="8" spans="1:38" ht="21.6" customHeight="1">
      <c r="A8" t="s">
        <v>181</v>
      </c>
      <c r="B8" t="s">
        <v>182</v>
      </c>
      <c r="C8">
        <v>0</v>
      </c>
      <c r="D8">
        <v>1</v>
      </c>
      <c r="E8" t="str">
        <f>B8&amp;C8&amp;D8&amp;IF($A$2="Non-municipal","N",IF($A$2="Municiple","Y","error"))</f>
        <v>NS01N</v>
      </c>
      <c r="G8" s="5"/>
      <c r="H8" s="1565" t="s">
        <v>29</v>
      </c>
      <c r="I8" s="615" t="s">
        <v>5</v>
      </c>
      <c r="J8" s="616">
        <v>181.89</v>
      </c>
      <c r="K8" s="618">
        <f t="shared" ref="K8:K23" si="0">ROUND(J8 * (1 + VAT), 2)</f>
        <v>209.17</v>
      </c>
      <c r="L8" s="616">
        <v>174.72</v>
      </c>
      <c r="M8" s="618">
        <f t="shared" ref="M8:M23" si="1">ROUND(L8 * (1 + VAT), 2)</f>
        <v>200.93</v>
      </c>
      <c r="N8" s="619">
        <v>341.73</v>
      </c>
      <c r="O8" s="621">
        <f t="shared" ref="O8:O23" si="2">ROUND(N8 * (1 + VAT), 2)</f>
        <v>392.99</v>
      </c>
      <c r="P8" s="619">
        <v>79.95</v>
      </c>
      <c r="Q8" s="621">
        <f t="shared" ref="Q8:Q23" si="3">ROUND(P8 * (1 + VAT), 2)</f>
        <v>91.94</v>
      </c>
      <c r="R8" s="616">
        <v>24.78</v>
      </c>
      <c r="S8" s="618">
        <f t="shared" ref="S8:S23" si="4">ROUND(R8 * (1 + VAT), 2)</f>
        <v>28.5</v>
      </c>
      <c r="T8" s="669">
        <v>5.29</v>
      </c>
      <c r="U8" s="750">
        <f t="shared" ref="U8:U23" si="5">ROUND(T8 * (1 + VAT), 2)</f>
        <v>6.08</v>
      </c>
      <c r="V8" s="669">
        <v>11.56</v>
      </c>
      <c r="W8" s="750">
        <f t="shared" ref="W8:W23" si="6">ROUND(V8 * (1 + VAT), 2)</f>
        <v>13.29</v>
      </c>
      <c r="X8" s="751"/>
      <c r="Y8" s="752"/>
      <c r="Z8" s="230"/>
      <c r="AA8" s="231"/>
      <c r="AB8" s="220"/>
      <c r="AC8" s="220"/>
      <c r="AD8" s="220"/>
      <c r="AG8" s="232"/>
      <c r="AH8" s="232"/>
      <c r="AI8" s="232"/>
      <c r="AJ8" s="232"/>
      <c r="AK8" s="232"/>
      <c r="AL8" s="232"/>
    </row>
    <row r="9" spans="1:38" ht="21.6" customHeight="1">
      <c r="A9" t="s">
        <v>181</v>
      </c>
      <c r="B9" t="s">
        <v>182</v>
      </c>
      <c r="C9">
        <v>0</v>
      </c>
      <c r="D9">
        <v>2</v>
      </c>
      <c r="E9" t="str">
        <f t="shared" ref="E9:E23" si="7">B9&amp;C9&amp;D9&amp;IF($A$2="Non-municipal","N",IF($A$2="Municiple","Y","error"))</f>
        <v>NS02N</v>
      </c>
      <c r="G9" s="5"/>
      <c r="H9" s="1566"/>
      <c r="I9" s="615" t="s">
        <v>6</v>
      </c>
      <c r="J9" s="624">
        <v>177.2</v>
      </c>
      <c r="K9" s="626">
        <f t="shared" si="0"/>
        <v>203.78</v>
      </c>
      <c r="L9" s="624">
        <v>170.21</v>
      </c>
      <c r="M9" s="626">
        <f t="shared" si="1"/>
        <v>195.74</v>
      </c>
      <c r="N9" s="627">
        <v>332.91</v>
      </c>
      <c r="O9" s="629">
        <f t="shared" si="2"/>
        <v>382.85</v>
      </c>
      <c r="P9" s="627">
        <v>77.88</v>
      </c>
      <c r="Q9" s="629">
        <f t="shared" si="3"/>
        <v>89.56</v>
      </c>
      <c r="R9" s="624">
        <v>24.14</v>
      </c>
      <c r="S9" s="626">
        <f t="shared" si="4"/>
        <v>27.76</v>
      </c>
      <c r="T9" s="677">
        <v>12.27</v>
      </c>
      <c r="U9" s="686">
        <f t="shared" si="5"/>
        <v>14.11</v>
      </c>
      <c r="V9" s="677">
        <v>11.15</v>
      </c>
      <c r="W9" s="686">
        <f t="shared" si="6"/>
        <v>12.82</v>
      </c>
      <c r="X9" s="753"/>
      <c r="Y9" s="752"/>
      <c r="Z9" s="221"/>
      <c r="AA9" s="221"/>
      <c r="AB9" s="221"/>
      <c r="AC9" s="221"/>
      <c r="AD9" s="221"/>
      <c r="AG9" s="232"/>
      <c r="AH9" s="232"/>
      <c r="AI9" s="232"/>
      <c r="AJ9" s="232"/>
      <c r="AK9" s="232"/>
      <c r="AL9" s="232"/>
    </row>
    <row r="10" spans="1:38" ht="21.6" customHeight="1">
      <c r="A10" t="s">
        <v>181</v>
      </c>
      <c r="B10" t="s">
        <v>182</v>
      </c>
      <c r="C10">
        <v>0</v>
      </c>
      <c r="D10">
        <v>3</v>
      </c>
      <c r="E10" t="str">
        <f t="shared" si="7"/>
        <v>NS03N</v>
      </c>
      <c r="G10" s="5"/>
      <c r="H10" s="1566"/>
      <c r="I10" s="615" t="s">
        <v>7</v>
      </c>
      <c r="J10" s="624">
        <v>164.44</v>
      </c>
      <c r="K10" s="626">
        <f t="shared" si="0"/>
        <v>189.11</v>
      </c>
      <c r="L10" s="624">
        <v>157.96</v>
      </c>
      <c r="M10" s="626">
        <f t="shared" si="1"/>
        <v>181.65</v>
      </c>
      <c r="N10" s="627">
        <v>308.94</v>
      </c>
      <c r="O10" s="629">
        <f t="shared" si="2"/>
        <v>355.28</v>
      </c>
      <c r="P10" s="627">
        <v>72.28</v>
      </c>
      <c r="Q10" s="629">
        <f t="shared" si="3"/>
        <v>83.12</v>
      </c>
      <c r="R10" s="624">
        <v>22.4</v>
      </c>
      <c r="S10" s="626">
        <f t="shared" si="4"/>
        <v>25.76</v>
      </c>
      <c r="T10" s="677">
        <v>9.2799999999999994</v>
      </c>
      <c r="U10" s="686">
        <f t="shared" si="5"/>
        <v>10.67</v>
      </c>
      <c r="V10" s="677">
        <v>10.17</v>
      </c>
      <c r="W10" s="686">
        <f t="shared" si="6"/>
        <v>11.7</v>
      </c>
      <c r="X10" s="753"/>
      <c r="Y10" s="752"/>
      <c r="Z10" s="221"/>
      <c r="AA10" s="221"/>
      <c r="AB10" s="221"/>
      <c r="AC10" s="221"/>
      <c r="AD10" s="221"/>
      <c r="AG10" s="232"/>
      <c r="AH10" s="232"/>
      <c r="AI10" s="232"/>
      <c r="AJ10" s="232"/>
      <c r="AK10" s="232"/>
      <c r="AL10" s="232"/>
    </row>
    <row r="11" spans="1:38" ht="21.6" customHeight="1" thickBot="1">
      <c r="A11" t="s">
        <v>181</v>
      </c>
      <c r="B11" t="s">
        <v>182</v>
      </c>
      <c r="C11">
        <v>0</v>
      </c>
      <c r="D11">
        <v>4</v>
      </c>
      <c r="E11" t="str">
        <f t="shared" si="7"/>
        <v>NS04N</v>
      </c>
      <c r="G11" s="5"/>
      <c r="H11" s="1567"/>
      <c r="I11" s="632" t="s">
        <v>115</v>
      </c>
      <c r="J11" s="633">
        <v>153.35</v>
      </c>
      <c r="K11" s="635">
        <f t="shared" si="0"/>
        <v>176.35</v>
      </c>
      <c r="L11" s="633">
        <v>147.30000000000001</v>
      </c>
      <c r="M11" s="635">
        <f t="shared" si="1"/>
        <v>169.4</v>
      </c>
      <c r="N11" s="636">
        <v>286.37</v>
      </c>
      <c r="O11" s="638">
        <f t="shared" si="2"/>
        <v>329.33</v>
      </c>
      <c r="P11" s="636">
        <v>67</v>
      </c>
      <c r="Q11" s="638">
        <f t="shared" si="3"/>
        <v>77.05</v>
      </c>
      <c r="R11" s="633">
        <v>20.89</v>
      </c>
      <c r="S11" s="635">
        <f t="shared" si="4"/>
        <v>24.02</v>
      </c>
      <c r="T11" s="689">
        <v>10.65</v>
      </c>
      <c r="U11" s="690">
        <f t="shared" si="5"/>
        <v>12.25</v>
      </c>
      <c r="V11" s="689">
        <v>17.77</v>
      </c>
      <c r="W11" s="690">
        <f t="shared" si="6"/>
        <v>20.440000000000001</v>
      </c>
      <c r="X11" s="753"/>
      <c r="Y11" s="752"/>
      <c r="Z11" s="221"/>
      <c r="AA11" s="221"/>
      <c r="AB11" s="221"/>
      <c r="AC11" s="221"/>
      <c r="AD11" s="221"/>
      <c r="AG11" s="232"/>
      <c r="AH11" s="232"/>
      <c r="AI11" s="232"/>
      <c r="AJ11" s="232"/>
      <c r="AK11" s="232"/>
      <c r="AL11" s="232"/>
    </row>
    <row r="12" spans="1:38" ht="21.6" customHeight="1">
      <c r="A12" t="s">
        <v>181</v>
      </c>
      <c r="B12" t="s">
        <v>182</v>
      </c>
      <c r="C12">
        <v>1</v>
      </c>
      <c r="D12">
        <v>1</v>
      </c>
      <c r="E12" t="str">
        <f t="shared" si="7"/>
        <v>NS11N</v>
      </c>
      <c r="G12" s="5"/>
      <c r="H12" s="1565" t="s">
        <v>30</v>
      </c>
      <c r="I12" s="615" t="s">
        <v>5</v>
      </c>
      <c r="J12" s="616">
        <v>183.7</v>
      </c>
      <c r="K12" s="618">
        <f t="shared" si="0"/>
        <v>211.26</v>
      </c>
      <c r="L12" s="616">
        <v>176.46</v>
      </c>
      <c r="M12" s="618">
        <f t="shared" si="1"/>
        <v>202.93</v>
      </c>
      <c r="N12" s="619">
        <v>345.13</v>
      </c>
      <c r="O12" s="621">
        <f t="shared" si="2"/>
        <v>396.9</v>
      </c>
      <c r="P12" s="619">
        <v>80.739999999999995</v>
      </c>
      <c r="Q12" s="621">
        <f t="shared" si="3"/>
        <v>92.85</v>
      </c>
      <c r="R12" s="616">
        <v>24.78</v>
      </c>
      <c r="S12" s="618">
        <f t="shared" si="4"/>
        <v>28.5</v>
      </c>
      <c r="T12" s="669">
        <v>5.29</v>
      </c>
      <c r="U12" s="750">
        <f t="shared" si="5"/>
        <v>6.08</v>
      </c>
      <c r="V12" s="669">
        <v>11.68</v>
      </c>
      <c r="W12" s="750">
        <f t="shared" si="6"/>
        <v>13.43</v>
      </c>
      <c r="X12" s="604"/>
      <c r="Y12" s="752"/>
      <c r="Z12" s="230"/>
      <c r="AA12" s="231"/>
      <c r="AB12" s="220"/>
      <c r="AC12" s="220"/>
      <c r="AD12" s="220"/>
      <c r="AG12" s="232"/>
      <c r="AH12" s="232"/>
      <c r="AI12" s="232"/>
      <c r="AJ12" s="232"/>
      <c r="AK12" s="232"/>
      <c r="AL12" s="232"/>
    </row>
    <row r="13" spans="1:38" ht="21.6" customHeight="1">
      <c r="A13" t="s">
        <v>181</v>
      </c>
      <c r="B13" t="s">
        <v>182</v>
      </c>
      <c r="C13">
        <v>1</v>
      </c>
      <c r="D13">
        <v>2</v>
      </c>
      <c r="E13" t="str">
        <f t="shared" si="7"/>
        <v>NS12N</v>
      </c>
      <c r="G13" s="5"/>
      <c r="H13" s="1566"/>
      <c r="I13" s="615" t="s">
        <v>6</v>
      </c>
      <c r="J13" s="624">
        <v>178.97</v>
      </c>
      <c r="K13" s="626">
        <f t="shared" si="0"/>
        <v>205.82</v>
      </c>
      <c r="L13" s="624">
        <v>171.91</v>
      </c>
      <c r="M13" s="626">
        <f t="shared" si="1"/>
        <v>197.7</v>
      </c>
      <c r="N13" s="627">
        <v>336.22</v>
      </c>
      <c r="O13" s="629">
        <f t="shared" si="2"/>
        <v>386.65</v>
      </c>
      <c r="P13" s="627">
        <v>78.66</v>
      </c>
      <c r="Q13" s="629">
        <f t="shared" si="3"/>
        <v>90.46</v>
      </c>
      <c r="R13" s="624">
        <v>24.14</v>
      </c>
      <c r="S13" s="626">
        <f t="shared" si="4"/>
        <v>27.76</v>
      </c>
      <c r="T13" s="677">
        <v>12.27</v>
      </c>
      <c r="U13" s="686">
        <f t="shared" si="5"/>
        <v>14.11</v>
      </c>
      <c r="V13" s="677">
        <v>11.26</v>
      </c>
      <c r="W13" s="686">
        <f t="shared" si="6"/>
        <v>12.95</v>
      </c>
      <c r="X13" s="754"/>
      <c r="Y13" s="752"/>
      <c r="Z13" s="221"/>
      <c r="AA13" s="221"/>
      <c r="AB13" s="221"/>
      <c r="AC13" s="221"/>
      <c r="AD13" s="221"/>
      <c r="AG13" s="232"/>
      <c r="AH13" s="232"/>
      <c r="AI13" s="232"/>
      <c r="AJ13" s="232"/>
      <c r="AK13" s="232"/>
      <c r="AL13" s="232"/>
    </row>
    <row r="14" spans="1:38" ht="21.6" customHeight="1">
      <c r="A14" t="s">
        <v>181</v>
      </c>
      <c r="B14" t="s">
        <v>182</v>
      </c>
      <c r="C14">
        <v>1</v>
      </c>
      <c r="D14">
        <v>3</v>
      </c>
      <c r="E14" t="str">
        <f t="shared" si="7"/>
        <v>NS13N</v>
      </c>
      <c r="G14" s="5"/>
      <c r="H14" s="1566"/>
      <c r="I14" s="615" t="s">
        <v>7</v>
      </c>
      <c r="J14" s="624">
        <v>166.09</v>
      </c>
      <c r="K14" s="626">
        <f t="shared" si="0"/>
        <v>191</v>
      </c>
      <c r="L14" s="624">
        <v>159.53</v>
      </c>
      <c r="M14" s="626">
        <f t="shared" si="1"/>
        <v>183.46</v>
      </c>
      <c r="N14" s="627">
        <v>312.02</v>
      </c>
      <c r="O14" s="629">
        <f t="shared" si="2"/>
        <v>358.82</v>
      </c>
      <c r="P14" s="627">
        <v>72.989999999999995</v>
      </c>
      <c r="Q14" s="629">
        <f t="shared" si="3"/>
        <v>83.94</v>
      </c>
      <c r="R14" s="624">
        <v>22.4</v>
      </c>
      <c r="S14" s="626">
        <f t="shared" si="4"/>
        <v>25.76</v>
      </c>
      <c r="T14" s="677">
        <v>9.2799999999999994</v>
      </c>
      <c r="U14" s="686">
        <f t="shared" si="5"/>
        <v>10.67</v>
      </c>
      <c r="V14" s="677">
        <v>10.28</v>
      </c>
      <c r="W14" s="686">
        <f t="shared" si="6"/>
        <v>11.82</v>
      </c>
      <c r="X14" s="754"/>
      <c r="Y14" s="752"/>
      <c r="Z14" s="221"/>
      <c r="AA14" s="221"/>
      <c r="AB14" s="221"/>
      <c r="AC14" s="221"/>
      <c r="AD14" s="221"/>
      <c r="AG14" s="232"/>
      <c r="AH14" s="232"/>
      <c r="AI14" s="232"/>
      <c r="AJ14" s="232"/>
      <c r="AK14" s="232"/>
      <c r="AL14" s="232"/>
    </row>
    <row r="15" spans="1:38" ht="21.6" customHeight="1" thickBot="1">
      <c r="A15" t="s">
        <v>181</v>
      </c>
      <c r="B15" t="s">
        <v>182</v>
      </c>
      <c r="C15">
        <v>1</v>
      </c>
      <c r="D15">
        <v>4</v>
      </c>
      <c r="E15" t="str">
        <f t="shared" si="7"/>
        <v>NS14N</v>
      </c>
      <c r="G15" s="5"/>
      <c r="H15" s="1567"/>
      <c r="I15" s="632" t="s">
        <v>115</v>
      </c>
      <c r="J15" s="633">
        <v>154.88</v>
      </c>
      <c r="K15" s="635">
        <f t="shared" si="0"/>
        <v>178.11</v>
      </c>
      <c r="L15" s="633">
        <v>148.76</v>
      </c>
      <c r="M15" s="635">
        <f t="shared" si="1"/>
        <v>171.07</v>
      </c>
      <c r="N15" s="636">
        <v>290.95</v>
      </c>
      <c r="O15" s="638">
        <f t="shared" si="2"/>
        <v>334.59</v>
      </c>
      <c r="P15" s="636">
        <v>68.069999999999993</v>
      </c>
      <c r="Q15" s="638">
        <f t="shared" si="3"/>
        <v>78.28</v>
      </c>
      <c r="R15" s="633">
        <v>20.89</v>
      </c>
      <c r="S15" s="635">
        <f t="shared" si="4"/>
        <v>24.02</v>
      </c>
      <c r="T15" s="689">
        <v>10.65</v>
      </c>
      <c r="U15" s="690">
        <f t="shared" si="5"/>
        <v>12.25</v>
      </c>
      <c r="V15" s="689">
        <v>17.96</v>
      </c>
      <c r="W15" s="690">
        <f t="shared" si="6"/>
        <v>20.65</v>
      </c>
      <c r="X15" s="754"/>
      <c r="Y15" s="752"/>
      <c r="Z15" s="221"/>
      <c r="AA15" s="221"/>
      <c r="AB15" s="221"/>
      <c r="AC15" s="221"/>
      <c r="AD15" s="221"/>
      <c r="AG15" s="232"/>
      <c r="AH15" s="232"/>
      <c r="AI15" s="232"/>
      <c r="AJ15" s="232"/>
      <c r="AK15" s="232"/>
      <c r="AL15" s="232"/>
    </row>
    <row r="16" spans="1:38" ht="21.6" customHeight="1">
      <c r="A16" t="s">
        <v>181</v>
      </c>
      <c r="B16" t="s">
        <v>182</v>
      </c>
      <c r="C16">
        <v>2</v>
      </c>
      <c r="D16">
        <v>1</v>
      </c>
      <c r="E16" t="str">
        <f t="shared" si="7"/>
        <v>NS21N</v>
      </c>
      <c r="G16" s="5"/>
      <c r="H16" s="1565" t="s">
        <v>31</v>
      </c>
      <c r="I16" s="615" t="s">
        <v>5</v>
      </c>
      <c r="J16" s="616">
        <v>185.52</v>
      </c>
      <c r="K16" s="618">
        <f t="shared" si="0"/>
        <v>213.35</v>
      </c>
      <c r="L16" s="616">
        <v>178.21</v>
      </c>
      <c r="M16" s="618">
        <f t="shared" si="1"/>
        <v>204.94</v>
      </c>
      <c r="N16" s="619">
        <v>348.56</v>
      </c>
      <c r="O16" s="621">
        <f t="shared" si="2"/>
        <v>400.84</v>
      </c>
      <c r="P16" s="619">
        <v>81.55</v>
      </c>
      <c r="Q16" s="621">
        <f t="shared" si="3"/>
        <v>93.78</v>
      </c>
      <c r="R16" s="616">
        <v>24.78</v>
      </c>
      <c r="S16" s="618">
        <f t="shared" si="4"/>
        <v>28.5</v>
      </c>
      <c r="T16" s="669">
        <v>5.29</v>
      </c>
      <c r="U16" s="750">
        <f t="shared" si="5"/>
        <v>6.08</v>
      </c>
      <c r="V16" s="669">
        <v>11.8</v>
      </c>
      <c r="W16" s="750">
        <f t="shared" si="6"/>
        <v>13.57</v>
      </c>
      <c r="X16" s="604"/>
      <c r="Y16" s="752"/>
      <c r="Z16" s="230"/>
      <c r="AA16" s="231"/>
      <c r="AB16" s="220"/>
      <c r="AC16" s="220"/>
      <c r="AD16" s="220"/>
      <c r="AG16" s="232"/>
      <c r="AH16" s="232"/>
      <c r="AI16" s="232"/>
      <c r="AJ16" s="232"/>
      <c r="AK16" s="232"/>
      <c r="AL16" s="232"/>
    </row>
    <row r="17" spans="1:38" ht="21.6" customHeight="1">
      <c r="A17" t="s">
        <v>181</v>
      </c>
      <c r="B17" t="s">
        <v>182</v>
      </c>
      <c r="C17">
        <v>2</v>
      </c>
      <c r="D17">
        <v>2</v>
      </c>
      <c r="E17" t="str">
        <f t="shared" si="7"/>
        <v>NS22N</v>
      </c>
      <c r="G17" s="5"/>
      <c r="H17" s="1566"/>
      <c r="I17" s="615" t="s">
        <v>6</v>
      </c>
      <c r="J17" s="624">
        <v>180.74</v>
      </c>
      <c r="K17" s="626">
        <f t="shared" si="0"/>
        <v>207.85</v>
      </c>
      <c r="L17" s="624">
        <v>173.62</v>
      </c>
      <c r="M17" s="626">
        <f t="shared" si="1"/>
        <v>199.66</v>
      </c>
      <c r="N17" s="627">
        <v>339.56</v>
      </c>
      <c r="O17" s="629">
        <f t="shared" si="2"/>
        <v>390.49</v>
      </c>
      <c r="P17" s="627">
        <v>79.44</v>
      </c>
      <c r="Q17" s="629">
        <f t="shared" si="3"/>
        <v>91.36</v>
      </c>
      <c r="R17" s="624">
        <v>24.14</v>
      </c>
      <c r="S17" s="626">
        <f t="shared" si="4"/>
        <v>27.76</v>
      </c>
      <c r="T17" s="677">
        <v>12.27</v>
      </c>
      <c r="U17" s="686">
        <f t="shared" si="5"/>
        <v>14.11</v>
      </c>
      <c r="V17" s="677">
        <v>11.37</v>
      </c>
      <c r="W17" s="686">
        <f t="shared" si="6"/>
        <v>13.08</v>
      </c>
      <c r="X17" s="755"/>
      <c r="Y17" s="752"/>
      <c r="Z17" s="221"/>
      <c r="AA17" s="221"/>
      <c r="AB17" s="221"/>
      <c r="AC17" s="221"/>
      <c r="AD17" s="221"/>
      <c r="AG17" s="232"/>
      <c r="AH17" s="232"/>
      <c r="AI17" s="232"/>
      <c r="AJ17" s="232"/>
      <c r="AK17" s="232"/>
      <c r="AL17" s="232"/>
    </row>
    <row r="18" spans="1:38" ht="21.6" customHeight="1">
      <c r="A18" t="s">
        <v>181</v>
      </c>
      <c r="B18" t="s">
        <v>182</v>
      </c>
      <c r="C18">
        <v>2</v>
      </c>
      <c r="D18">
        <v>3</v>
      </c>
      <c r="E18" t="str">
        <f t="shared" si="7"/>
        <v>NS23N</v>
      </c>
      <c r="G18" s="5"/>
      <c r="H18" s="1566"/>
      <c r="I18" s="615" t="s">
        <v>7</v>
      </c>
      <c r="J18" s="624">
        <v>167.73</v>
      </c>
      <c r="K18" s="626">
        <f t="shared" si="0"/>
        <v>192.89</v>
      </c>
      <c r="L18" s="624">
        <v>161.12</v>
      </c>
      <c r="M18" s="626">
        <f t="shared" si="1"/>
        <v>185.29</v>
      </c>
      <c r="N18" s="627">
        <v>315.12</v>
      </c>
      <c r="O18" s="629">
        <f t="shared" si="2"/>
        <v>362.39</v>
      </c>
      <c r="P18" s="627">
        <v>73.73</v>
      </c>
      <c r="Q18" s="629">
        <f t="shared" si="3"/>
        <v>84.79</v>
      </c>
      <c r="R18" s="624">
        <v>22.4</v>
      </c>
      <c r="S18" s="626">
        <f t="shared" si="4"/>
        <v>25.76</v>
      </c>
      <c r="T18" s="677">
        <v>9.2799999999999994</v>
      </c>
      <c r="U18" s="686">
        <f t="shared" si="5"/>
        <v>10.67</v>
      </c>
      <c r="V18" s="677">
        <v>10.38</v>
      </c>
      <c r="W18" s="686">
        <f t="shared" si="6"/>
        <v>11.94</v>
      </c>
      <c r="X18" s="755"/>
      <c r="Y18" s="752"/>
      <c r="Z18" s="221"/>
      <c r="AA18" s="221"/>
      <c r="AB18" s="221"/>
      <c r="AC18" s="221"/>
      <c r="AD18" s="221"/>
      <c r="AG18" s="232"/>
      <c r="AH18" s="232"/>
      <c r="AI18" s="232"/>
      <c r="AJ18" s="232"/>
      <c r="AK18" s="232"/>
      <c r="AL18" s="232"/>
    </row>
    <row r="19" spans="1:38" ht="21.6" customHeight="1" thickBot="1">
      <c r="A19" t="s">
        <v>181</v>
      </c>
      <c r="B19" t="s">
        <v>182</v>
      </c>
      <c r="C19">
        <v>2</v>
      </c>
      <c r="D19">
        <v>4</v>
      </c>
      <c r="E19" t="str">
        <f t="shared" si="7"/>
        <v>NS24N</v>
      </c>
      <c r="G19" s="5"/>
      <c r="H19" s="1567"/>
      <c r="I19" s="632" t="s">
        <v>115</v>
      </c>
      <c r="J19" s="633">
        <v>156.41</v>
      </c>
      <c r="K19" s="635">
        <f t="shared" si="0"/>
        <v>179.87</v>
      </c>
      <c r="L19" s="633">
        <v>150.22999999999999</v>
      </c>
      <c r="M19" s="635">
        <f t="shared" si="1"/>
        <v>172.76</v>
      </c>
      <c r="N19" s="636">
        <v>293.85000000000002</v>
      </c>
      <c r="O19" s="638">
        <f t="shared" si="2"/>
        <v>337.93</v>
      </c>
      <c r="P19" s="636">
        <v>68.75</v>
      </c>
      <c r="Q19" s="638">
        <f t="shared" si="3"/>
        <v>79.06</v>
      </c>
      <c r="R19" s="633">
        <v>20.89</v>
      </c>
      <c r="S19" s="635">
        <f t="shared" si="4"/>
        <v>24.02</v>
      </c>
      <c r="T19" s="689">
        <v>10.65</v>
      </c>
      <c r="U19" s="690">
        <f t="shared" si="5"/>
        <v>12.25</v>
      </c>
      <c r="V19" s="689">
        <v>18.12</v>
      </c>
      <c r="W19" s="690">
        <f t="shared" si="6"/>
        <v>20.84</v>
      </c>
      <c r="X19" s="753"/>
      <c r="Y19" s="752"/>
      <c r="Z19" s="222"/>
      <c r="AA19" s="222"/>
      <c r="AB19" s="222"/>
      <c r="AC19" s="222"/>
      <c r="AD19" s="222"/>
      <c r="AG19" s="232"/>
      <c r="AH19" s="232"/>
      <c r="AI19" s="232"/>
      <c r="AJ19" s="232"/>
      <c r="AK19" s="232"/>
      <c r="AL19" s="232"/>
    </row>
    <row r="20" spans="1:38" ht="21.6" customHeight="1">
      <c r="A20" t="s">
        <v>181</v>
      </c>
      <c r="B20" t="s">
        <v>182</v>
      </c>
      <c r="C20">
        <v>3</v>
      </c>
      <c r="D20">
        <v>1</v>
      </c>
      <c r="E20" t="str">
        <f t="shared" si="7"/>
        <v>NS31N</v>
      </c>
      <c r="G20" s="5"/>
      <c r="H20" s="1565" t="s">
        <v>32</v>
      </c>
      <c r="I20" s="615" t="s">
        <v>5</v>
      </c>
      <c r="J20" s="616">
        <v>187.34</v>
      </c>
      <c r="K20" s="618">
        <f t="shared" si="0"/>
        <v>215.44</v>
      </c>
      <c r="L20" s="616">
        <v>179.95</v>
      </c>
      <c r="M20" s="618">
        <f t="shared" si="1"/>
        <v>206.94</v>
      </c>
      <c r="N20" s="619">
        <v>351.96</v>
      </c>
      <c r="O20" s="621">
        <f t="shared" si="2"/>
        <v>404.75</v>
      </c>
      <c r="P20" s="619">
        <v>82.33</v>
      </c>
      <c r="Q20" s="621">
        <f t="shared" si="3"/>
        <v>94.68</v>
      </c>
      <c r="R20" s="616">
        <v>24.78</v>
      </c>
      <c r="S20" s="618">
        <f t="shared" si="4"/>
        <v>28.5</v>
      </c>
      <c r="T20" s="669">
        <v>5.29</v>
      </c>
      <c r="U20" s="750">
        <f t="shared" si="5"/>
        <v>6.08</v>
      </c>
      <c r="V20" s="669">
        <v>11.92</v>
      </c>
      <c r="W20" s="750">
        <f t="shared" si="6"/>
        <v>13.71</v>
      </c>
      <c r="X20" s="604"/>
      <c r="Y20" s="752"/>
      <c r="Z20" s="230"/>
      <c r="AA20" s="231"/>
      <c r="AB20" s="220"/>
      <c r="AC20" s="220"/>
      <c r="AD20" s="220"/>
      <c r="AG20" s="232"/>
      <c r="AH20" s="232"/>
      <c r="AI20" s="232"/>
      <c r="AJ20" s="232"/>
      <c r="AK20" s="232"/>
      <c r="AL20" s="232"/>
    </row>
    <row r="21" spans="1:38" ht="21.6" customHeight="1">
      <c r="A21" t="s">
        <v>181</v>
      </c>
      <c r="B21" t="s">
        <v>182</v>
      </c>
      <c r="C21">
        <v>3</v>
      </c>
      <c r="D21">
        <v>2</v>
      </c>
      <c r="E21" t="str">
        <f t="shared" si="7"/>
        <v>NS32N</v>
      </c>
      <c r="G21" s="5"/>
      <c r="H21" s="1566"/>
      <c r="I21" s="615" t="s">
        <v>6</v>
      </c>
      <c r="J21" s="624">
        <v>182.51</v>
      </c>
      <c r="K21" s="626">
        <f t="shared" si="0"/>
        <v>209.89</v>
      </c>
      <c r="L21" s="624">
        <v>175.32</v>
      </c>
      <c r="M21" s="626">
        <f t="shared" si="1"/>
        <v>201.62</v>
      </c>
      <c r="N21" s="627">
        <v>342.87</v>
      </c>
      <c r="O21" s="629">
        <f t="shared" si="2"/>
        <v>394.3</v>
      </c>
      <c r="P21" s="627">
        <v>80.209999999999994</v>
      </c>
      <c r="Q21" s="629">
        <f t="shared" si="3"/>
        <v>92.24</v>
      </c>
      <c r="R21" s="624">
        <v>24.14</v>
      </c>
      <c r="S21" s="626">
        <f t="shared" si="4"/>
        <v>27.76</v>
      </c>
      <c r="T21" s="677">
        <v>12.27</v>
      </c>
      <c r="U21" s="686">
        <f t="shared" si="5"/>
        <v>14.11</v>
      </c>
      <c r="V21" s="677">
        <v>11.47</v>
      </c>
      <c r="W21" s="686">
        <f t="shared" si="6"/>
        <v>13.19</v>
      </c>
      <c r="X21" s="755"/>
      <c r="Y21" s="752"/>
      <c r="Z21" s="221"/>
      <c r="AA21" s="221"/>
      <c r="AB21" s="221"/>
      <c r="AC21" s="221"/>
      <c r="AD21" s="221"/>
      <c r="AG21" s="232"/>
      <c r="AH21" s="232"/>
      <c r="AI21" s="232"/>
      <c r="AJ21" s="232"/>
      <c r="AK21" s="232"/>
      <c r="AL21" s="232"/>
    </row>
    <row r="22" spans="1:38" ht="21.6" customHeight="1">
      <c r="A22" t="s">
        <v>181</v>
      </c>
      <c r="B22" t="s">
        <v>182</v>
      </c>
      <c r="C22">
        <v>3</v>
      </c>
      <c r="D22">
        <v>3</v>
      </c>
      <c r="E22" t="str">
        <f t="shared" si="7"/>
        <v>NS33N</v>
      </c>
      <c r="G22" s="5"/>
      <c r="H22" s="1566"/>
      <c r="I22" s="615" t="s">
        <v>7</v>
      </c>
      <c r="J22" s="624">
        <v>169.37</v>
      </c>
      <c r="K22" s="626">
        <f t="shared" si="0"/>
        <v>194.78</v>
      </c>
      <c r="L22" s="624">
        <v>162.68</v>
      </c>
      <c r="M22" s="626">
        <f t="shared" si="1"/>
        <v>187.08</v>
      </c>
      <c r="N22" s="627">
        <v>318.19</v>
      </c>
      <c r="O22" s="629">
        <f t="shared" si="2"/>
        <v>365.92</v>
      </c>
      <c r="P22" s="627">
        <v>74.44</v>
      </c>
      <c r="Q22" s="629">
        <f t="shared" si="3"/>
        <v>85.61</v>
      </c>
      <c r="R22" s="624">
        <v>22.4</v>
      </c>
      <c r="S22" s="626">
        <f t="shared" si="4"/>
        <v>25.76</v>
      </c>
      <c r="T22" s="677">
        <v>9.2799999999999994</v>
      </c>
      <c r="U22" s="686">
        <f t="shared" si="5"/>
        <v>10.67</v>
      </c>
      <c r="V22" s="677">
        <v>10.47</v>
      </c>
      <c r="W22" s="686">
        <f t="shared" si="6"/>
        <v>12.04</v>
      </c>
      <c r="X22" s="755"/>
      <c r="Y22" s="752"/>
      <c r="Z22" s="221"/>
      <c r="AA22" s="221"/>
      <c r="AB22" s="221"/>
      <c r="AC22" s="221"/>
      <c r="AD22" s="221"/>
      <c r="AG22" s="232"/>
      <c r="AH22" s="232"/>
      <c r="AI22" s="232"/>
      <c r="AJ22" s="232"/>
      <c r="AK22" s="232"/>
      <c r="AL22" s="232"/>
    </row>
    <row r="23" spans="1:38" ht="21.6" customHeight="1" thickBot="1">
      <c r="A23" t="s">
        <v>181</v>
      </c>
      <c r="B23" t="s">
        <v>182</v>
      </c>
      <c r="C23">
        <v>3</v>
      </c>
      <c r="D23">
        <v>4</v>
      </c>
      <c r="E23" t="str">
        <f t="shared" si="7"/>
        <v>NS34N</v>
      </c>
      <c r="G23" s="5"/>
      <c r="H23" s="1584"/>
      <c r="I23" s="643" t="s">
        <v>115</v>
      </c>
      <c r="J23" s="644">
        <v>157.93</v>
      </c>
      <c r="K23" s="646">
        <f t="shared" si="0"/>
        <v>181.62</v>
      </c>
      <c r="L23" s="644">
        <v>151.71</v>
      </c>
      <c r="M23" s="646">
        <f t="shared" si="1"/>
        <v>174.47</v>
      </c>
      <c r="N23" s="647">
        <v>296.70999999999998</v>
      </c>
      <c r="O23" s="649">
        <f t="shared" si="2"/>
        <v>341.22</v>
      </c>
      <c r="P23" s="647">
        <v>69.41</v>
      </c>
      <c r="Q23" s="649">
        <f t="shared" si="3"/>
        <v>79.819999999999993</v>
      </c>
      <c r="R23" s="644">
        <v>20.89</v>
      </c>
      <c r="S23" s="646">
        <f t="shared" si="4"/>
        <v>24.02</v>
      </c>
      <c r="T23" s="689">
        <v>10.65</v>
      </c>
      <c r="U23" s="690">
        <f t="shared" si="5"/>
        <v>12.25</v>
      </c>
      <c r="V23" s="689">
        <v>18.3</v>
      </c>
      <c r="W23" s="690">
        <f t="shared" si="6"/>
        <v>21.05</v>
      </c>
      <c r="X23" s="753"/>
      <c r="Y23" s="752"/>
      <c r="Z23" s="222"/>
      <c r="AA23" s="222"/>
      <c r="AB23" s="222"/>
      <c r="AC23" s="222"/>
      <c r="AD23" s="222"/>
      <c r="AG23" s="232"/>
      <c r="AH23" s="232"/>
      <c r="AI23" s="232"/>
      <c r="AJ23" s="232"/>
      <c r="AK23" s="232"/>
      <c r="AL23" s="232"/>
    </row>
    <row r="24" spans="1:38" ht="20.25" customHeight="1">
      <c r="G24" s="8"/>
      <c r="H24" s="652"/>
      <c r="I24" s="653" t="s">
        <v>116</v>
      </c>
      <c r="J24" s="654"/>
      <c r="K24" s="655"/>
      <c r="L24" s="654"/>
      <c r="M24" s="655"/>
      <c r="N24" s="654"/>
      <c r="O24" s="655"/>
      <c r="P24" s="654"/>
      <c r="Q24" s="655"/>
      <c r="R24" s="656"/>
      <c r="S24" s="657"/>
      <c r="T24" s="753"/>
      <c r="U24" s="752"/>
      <c r="V24" s="222"/>
      <c r="W24" s="222"/>
      <c r="X24" s="222"/>
      <c r="Y24" s="222"/>
      <c r="Z24" s="222"/>
      <c r="AC24" s="232"/>
      <c r="AD24" s="232"/>
      <c r="AE24" s="232"/>
      <c r="AF24" s="232"/>
      <c r="AG24" s="232"/>
      <c r="AH24" s="232"/>
    </row>
    <row r="25" spans="1:38" ht="20.25" customHeight="1" thickBot="1">
      <c r="G25" s="8"/>
      <c r="H25" s="652"/>
      <c r="I25" s="658"/>
      <c r="J25" s="654"/>
      <c r="K25" s="659"/>
      <c r="L25" s="654"/>
      <c r="M25" s="659"/>
      <c r="N25" s="654"/>
      <c r="O25" s="659"/>
      <c r="P25" s="604"/>
      <c r="Q25" s="659"/>
      <c r="R25" s="654"/>
      <c r="S25" s="659"/>
      <c r="T25" s="654"/>
      <c r="U25" s="659"/>
      <c r="V25" s="64"/>
      <c r="W25" s="234"/>
      <c r="X25" s="232"/>
      <c r="Y25" s="229"/>
      <c r="Z25" s="222"/>
      <c r="AA25" s="222"/>
      <c r="AB25" s="222"/>
      <c r="AC25" s="222"/>
      <c r="AD25" s="222"/>
      <c r="AG25" s="232"/>
      <c r="AH25" s="232"/>
      <c r="AI25" s="232"/>
      <c r="AJ25" s="232"/>
      <c r="AK25" s="232"/>
      <c r="AL25" s="232"/>
    </row>
    <row r="26" spans="1:38" ht="26.85" customHeight="1" thickBot="1">
      <c r="H26" s="1738" t="s">
        <v>28</v>
      </c>
      <c r="I26" s="1739"/>
      <c r="J26" s="1739"/>
      <c r="K26" s="1739"/>
      <c r="L26" s="1739"/>
      <c r="M26" s="1739"/>
      <c r="N26" s="1739"/>
      <c r="O26" s="1740"/>
      <c r="P26" s="660"/>
      <c r="Q26" s="604"/>
      <c r="R26" s="604"/>
      <c r="S26" s="604"/>
      <c r="T26" s="1851"/>
      <c r="U26" s="1851"/>
    </row>
    <row r="27" spans="1:38" ht="8.4" customHeight="1" thickBot="1">
      <c r="H27" s="756"/>
      <c r="I27" s="757"/>
      <c r="J27" s="1589" t="s">
        <v>243</v>
      </c>
      <c r="K27" s="1590"/>
      <c r="L27" s="1589" t="s">
        <v>392</v>
      </c>
      <c r="M27" s="1590"/>
      <c r="N27" s="1593" t="s">
        <v>477</v>
      </c>
      <c r="O27" s="1594"/>
      <c r="P27" s="660"/>
      <c r="Q27" s="604"/>
      <c r="R27" s="604"/>
      <c r="S27" s="604"/>
      <c r="T27" s="604"/>
      <c r="U27" s="758"/>
    </row>
    <row r="28" spans="1:38" ht="60.6" customHeight="1">
      <c r="H28" s="1588" t="s">
        <v>1</v>
      </c>
      <c r="I28" s="1576"/>
      <c r="J28" s="1591"/>
      <c r="K28" s="1592"/>
      <c r="L28" s="1591"/>
      <c r="M28" s="1592"/>
      <c r="N28" s="1595"/>
      <c r="O28" s="1596"/>
      <c r="P28" s="661"/>
      <c r="Q28" s="662" t="s">
        <v>1</v>
      </c>
      <c r="R28" s="1597" t="s">
        <v>252</v>
      </c>
      <c r="S28" s="1598"/>
      <c r="T28" s="759"/>
      <c r="U28" s="697"/>
    </row>
    <row r="29" spans="1:38" ht="21.6" customHeight="1">
      <c r="A29" t="s">
        <v>76</v>
      </c>
      <c r="B29" t="s">
        <v>123</v>
      </c>
      <c r="C29" t="s">
        <v>120</v>
      </c>
      <c r="D29" t="s">
        <v>1</v>
      </c>
      <c r="E29" t="s">
        <v>121</v>
      </c>
      <c r="H29" s="1621"/>
      <c r="I29" s="1622"/>
      <c r="J29" s="663"/>
      <c r="K29" s="664" t="s">
        <v>26</v>
      </c>
      <c r="L29" s="663"/>
      <c r="M29" s="664" t="s">
        <v>26</v>
      </c>
      <c r="N29" s="761"/>
      <c r="O29" s="613" t="s">
        <v>26</v>
      </c>
      <c r="P29" s="661"/>
      <c r="Q29" s="762"/>
      <c r="R29" s="668"/>
      <c r="S29" s="613" t="s">
        <v>26</v>
      </c>
      <c r="T29" s="696"/>
      <c r="U29" s="697"/>
    </row>
    <row r="30" spans="1:38" ht="21.6" customHeight="1">
      <c r="A30" t="s">
        <v>181</v>
      </c>
      <c r="B30" t="s">
        <v>182</v>
      </c>
      <c r="C30">
        <v>0</v>
      </c>
      <c r="D30">
        <v>1</v>
      </c>
      <c r="E30" t="str">
        <f>B30&amp;C30&amp;D30&amp;IF($A$2="Non-municipal","N",IF($A$2="Municiple","Y","error"))</f>
        <v>NS01N</v>
      </c>
      <c r="H30" s="1816" t="s">
        <v>5</v>
      </c>
      <c r="I30" s="1817"/>
      <c r="J30" s="669">
        <v>42.66</v>
      </c>
      <c r="K30" s="670">
        <f>ROUND(J30 * (1 + VAT), 2)</f>
        <v>49.06</v>
      </c>
      <c r="L30" s="669">
        <v>52.65</v>
      </c>
      <c r="M30" s="671">
        <f>ROUND(L30 * (1 + VAT), 2)</f>
        <v>60.55</v>
      </c>
      <c r="N30" s="763">
        <v>0</v>
      </c>
      <c r="O30" s="764">
        <f>ROUND(N30 * (1 + VAT), 2)</f>
        <v>0</v>
      </c>
      <c r="P30" s="661"/>
      <c r="Q30" s="765" t="s">
        <v>5</v>
      </c>
      <c r="R30" s="616">
        <v>0.45</v>
      </c>
      <c r="S30" s="618">
        <f>ROUND(R30 * (1 + VAT), 2)</f>
        <v>0.52</v>
      </c>
      <c r="T30" s="696"/>
      <c r="U30" s="697"/>
    </row>
    <row r="31" spans="1:38" ht="21.6" customHeight="1">
      <c r="A31" t="s">
        <v>181</v>
      </c>
      <c r="B31" t="s">
        <v>182</v>
      </c>
      <c r="C31">
        <v>0</v>
      </c>
      <c r="D31">
        <v>2</v>
      </c>
      <c r="E31" t="str">
        <f t="shared" ref="E31:E33" si="8">B31&amp;C31&amp;D31&amp;IF($A$2="Non-municipal","N",IF($A$2="Municiple","Y","error"))</f>
        <v>NS02N</v>
      </c>
      <c r="H31" s="1819" t="s">
        <v>6</v>
      </c>
      <c r="I31" s="1583"/>
      <c r="J31" s="677">
        <v>39.130000000000003</v>
      </c>
      <c r="K31" s="678">
        <f>ROUND(J31 * (1 + VAT), 2)</f>
        <v>45</v>
      </c>
      <c r="L31" s="677">
        <v>26.29</v>
      </c>
      <c r="M31" s="678">
        <f>ROUND(L31 * (1 + VAT), 2)</f>
        <v>30.23</v>
      </c>
      <c r="N31" s="766">
        <v>0</v>
      </c>
      <c r="O31" s="767">
        <f>ROUND(N31 * (1 + VAT), 2)</f>
        <v>0</v>
      </c>
      <c r="P31" s="661"/>
      <c r="Q31" s="768" t="s">
        <v>6</v>
      </c>
      <c r="R31" s="624">
        <v>0.42</v>
      </c>
      <c r="S31" s="626">
        <f>ROUND(R31 * (1 + VAT), 2)</f>
        <v>0.48</v>
      </c>
      <c r="T31" s="696"/>
      <c r="U31" s="697"/>
    </row>
    <row r="32" spans="1:38" ht="21.6" customHeight="1">
      <c r="A32" t="s">
        <v>181</v>
      </c>
      <c r="B32" t="s">
        <v>182</v>
      </c>
      <c r="C32">
        <v>0</v>
      </c>
      <c r="D32">
        <v>3</v>
      </c>
      <c r="E32" t="str">
        <f t="shared" si="8"/>
        <v>NS03N</v>
      </c>
      <c r="G32" s="8"/>
      <c r="H32" s="1819" t="s">
        <v>7</v>
      </c>
      <c r="I32" s="1583"/>
      <c r="J32" s="677">
        <v>14.16</v>
      </c>
      <c r="K32" s="678">
        <f>ROUND(J32 * (1 + VAT), 2)</f>
        <v>16.28</v>
      </c>
      <c r="L32" s="677">
        <v>10.36</v>
      </c>
      <c r="M32" s="678">
        <f>ROUND(L32 * (1 + VAT), 2)</f>
        <v>11.91</v>
      </c>
      <c r="N32" s="685">
        <v>11.09</v>
      </c>
      <c r="O32" s="686">
        <f>ROUND(N32 * (1 + VAT), 2)</f>
        <v>12.75</v>
      </c>
      <c r="P32" s="666"/>
      <c r="Q32" s="768" t="s">
        <v>7</v>
      </c>
      <c r="R32" s="624">
        <v>0.39</v>
      </c>
      <c r="S32" s="626">
        <f>ROUND(R32 * (1 + VAT), 2)</f>
        <v>0.45</v>
      </c>
      <c r="T32" s="604"/>
      <c r="U32" s="604"/>
      <c r="AC32" s="222"/>
      <c r="AD32" s="222"/>
      <c r="AG32" s="232"/>
      <c r="AH32" s="232"/>
      <c r="AI32" s="232"/>
      <c r="AJ32" s="232"/>
      <c r="AK32" s="232"/>
      <c r="AL32" s="232"/>
    </row>
    <row r="33" spans="1:38" ht="21.6" customHeight="1" thickBot="1">
      <c r="A33" t="s">
        <v>181</v>
      </c>
      <c r="B33" t="s">
        <v>182</v>
      </c>
      <c r="C33">
        <v>0</v>
      </c>
      <c r="D33">
        <v>4</v>
      </c>
      <c r="E33" t="str">
        <f t="shared" si="8"/>
        <v>NS04N</v>
      </c>
      <c r="G33" s="8"/>
      <c r="H33" s="1607" t="s">
        <v>117</v>
      </c>
      <c r="I33" s="1608"/>
      <c r="J33" s="687">
        <v>0</v>
      </c>
      <c r="K33" s="688">
        <f>ROUND(J33 * (1 + VAT), 2)</f>
        <v>0</v>
      </c>
      <c r="L33" s="769">
        <v>0</v>
      </c>
      <c r="M33" s="770">
        <f>ROUND(L33 * (1 + VAT), 2)</f>
        <v>0</v>
      </c>
      <c r="N33" s="771">
        <v>11.09</v>
      </c>
      <c r="O33" s="690">
        <f>ROUND(N33 * (1 + VAT), 2)</f>
        <v>12.75</v>
      </c>
      <c r="P33" s="666"/>
      <c r="Q33" s="772" t="s">
        <v>115</v>
      </c>
      <c r="R33" s="644">
        <v>0.37</v>
      </c>
      <c r="S33" s="646">
        <f>ROUND(R33 * (1 + VAT), 2)</f>
        <v>0.43</v>
      </c>
      <c r="T33" s="604"/>
      <c r="U33" s="604"/>
      <c r="AC33" s="222"/>
      <c r="AD33" s="222"/>
      <c r="AG33" s="232"/>
      <c r="AH33" s="232"/>
      <c r="AI33" s="232"/>
      <c r="AJ33" s="232"/>
      <c r="AK33" s="232"/>
      <c r="AL33" s="232"/>
    </row>
    <row r="34" spans="1:38" ht="20.25" customHeight="1">
      <c r="G34" s="8"/>
      <c r="H34" s="653"/>
      <c r="I34" s="653"/>
      <c r="J34" s="604"/>
      <c r="K34" s="604"/>
      <c r="L34" s="604"/>
      <c r="M34" s="604"/>
      <c r="N34" s="604"/>
      <c r="O34" s="657"/>
      <c r="P34" s="604"/>
      <c r="Q34" s="653" t="s">
        <v>116</v>
      </c>
      <c r="R34" s="696"/>
      <c r="S34" s="697"/>
      <c r="T34" s="604"/>
      <c r="U34" s="604"/>
      <c r="AC34" s="222"/>
      <c r="AD34" s="222"/>
      <c r="AG34" s="232"/>
      <c r="AH34" s="232"/>
      <c r="AI34" s="232"/>
      <c r="AJ34" s="232"/>
      <c r="AK34" s="232"/>
      <c r="AL34" s="232"/>
    </row>
    <row r="35" spans="1:38" ht="20.25" customHeight="1" thickBot="1">
      <c r="G35" s="8"/>
      <c r="H35" s="604"/>
      <c r="I35" s="604"/>
      <c r="J35" s="604"/>
      <c r="K35" s="604"/>
      <c r="L35" s="604"/>
      <c r="M35" s="604"/>
      <c r="N35" s="604"/>
      <c r="O35" s="773"/>
      <c r="P35" s="604"/>
      <c r="Q35" s="604"/>
      <c r="R35" s="774"/>
      <c r="S35" s="774"/>
      <c r="T35" s="775"/>
      <c r="U35" s="775"/>
      <c r="AB35" s="222"/>
      <c r="AC35" s="222"/>
      <c r="AD35" s="222"/>
      <c r="AG35" s="232"/>
      <c r="AH35" s="232"/>
      <c r="AI35" s="232"/>
      <c r="AJ35" s="232"/>
      <c r="AK35" s="232"/>
      <c r="AL35" s="232"/>
    </row>
    <row r="36" spans="1:38" s="65" customFormat="1" ht="16.5" customHeight="1">
      <c r="G36" s="8"/>
      <c r="H36" s="1829" t="s">
        <v>64</v>
      </c>
      <c r="I36" s="1744" t="s">
        <v>555</v>
      </c>
      <c r="J36" s="1612"/>
      <c r="K36" s="1744" t="s">
        <v>479</v>
      </c>
      <c r="L36" s="1598"/>
      <c r="M36" s="604"/>
      <c r="N36" s="1561" t="s">
        <v>396</v>
      </c>
      <c r="O36" s="1615"/>
      <c r="P36" s="1593" t="s">
        <v>480</v>
      </c>
      <c r="Q36" s="1743"/>
      <c r="R36" s="604"/>
      <c r="S36" s="604"/>
      <c r="T36" s="604"/>
      <c r="U36" s="604"/>
    </row>
    <row r="37" spans="1:38" s="65" customFormat="1" ht="78.599999999999994" customHeight="1">
      <c r="H37" s="1830"/>
      <c r="I37" s="1616"/>
      <c r="J37" s="1614"/>
      <c r="K37" s="1616"/>
      <c r="L37" s="1564"/>
      <c r="M37" s="604"/>
      <c r="N37" s="1563"/>
      <c r="O37" s="1614"/>
      <c r="P37" s="1616"/>
      <c r="Q37" s="1564"/>
      <c r="R37" s="604"/>
      <c r="S37" s="604"/>
      <c r="T37" s="604"/>
      <c r="U37" s="604"/>
    </row>
    <row r="38" spans="1:38" s="65" customFormat="1" ht="25.95" customHeight="1">
      <c r="A38" t="s">
        <v>76</v>
      </c>
      <c r="B38" t="s">
        <v>123</v>
      </c>
      <c r="C38" t="s">
        <v>120</v>
      </c>
      <c r="D38" t="s">
        <v>1</v>
      </c>
      <c r="E38" t="s">
        <v>121</v>
      </c>
      <c r="H38" s="776"/>
      <c r="I38" s="699"/>
      <c r="J38" s="700" t="s">
        <v>26</v>
      </c>
      <c r="K38" s="701"/>
      <c r="L38" s="702" t="s">
        <v>26</v>
      </c>
      <c r="M38" s="604"/>
      <c r="N38" s="1563"/>
      <c r="O38" s="1614"/>
      <c r="P38" s="1574"/>
      <c r="Q38" s="1625"/>
      <c r="R38" s="604"/>
      <c r="S38" s="604"/>
      <c r="T38" s="604"/>
      <c r="U38" s="604"/>
    </row>
    <row r="39" spans="1:38" s="65" customFormat="1" ht="21.6" customHeight="1">
      <c r="A39" t="s">
        <v>181</v>
      </c>
      <c r="B39" t="s">
        <v>182</v>
      </c>
      <c r="C39">
        <v>0</v>
      </c>
      <c r="D39">
        <v>1</v>
      </c>
      <c r="E39" t="str">
        <f>B39&amp;C39&amp;D39&amp;IF($A$2="Non-municipal","N",IF($A$2="Municiple","Y","error"))</f>
        <v>NS01N</v>
      </c>
      <c r="H39" s="777" t="s">
        <v>38</v>
      </c>
      <c r="I39" s="778">
        <v>14.94</v>
      </c>
      <c r="J39" s="779">
        <f>ROUND(I39 * (1 + VAT), 2)</f>
        <v>17.18</v>
      </c>
      <c r="K39" s="778">
        <v>0.79</v>
      </c>
      <c r="L39" s="780">
        <f>ROUND(K39 * (1 + VAT), 2)</f>
        <v>0.91</v>
      </c>
      <c r="M39" s="604"/>
      <c r="N39" s="788"/>
      <c r="O39" s="700" t="s">
        <v>26</v>
      </c>
      <c r="P39" s="789"/>
      <c r="Q39" s="702" t="s">
        <v>26</v>
      </c>
      <c r="R39" s="604"/>
      <c r="S39" s="604"/>
      <c r="T39" s="604"/>
      <c r="U39" s="604"/>
    </row>
    <row r="40" spans="1:38" s="65" customFormat="1" ht="21.6" customHeight="1" thickBot="1">
      <c r="A40" t="s">
        <v>181</v>
      </c>
      <c r="B40" t="s">
        <v>182</v>
      </c>
      <c r="C40">
        <v>0</v>
      </c>
      <c r="D40">
        <v>1</v>
      </c>
      <c r="E40" t="str">
        <f>B40&amp;C40&amp;D40&amp;IF($A$2="Non-municipal","N",IF($A$2="Municiple","Y","error"))</f>
        <v>NS01N</v>
      </c>
      <c r="H40" s="781" t="s">
        <v>39</v>
      </c>
      <c r="I40" s="782">
        <v>69.91</v>
      </c>
      <c r="J40" s="783">
        <f>ROUND(I40 * (1 + VAT), 2)</f>
        <v>80.400000000000006</v>
      </c>
      <c r="K40" s="782">
        <v>13.49</v>
      </c>
      <c r="L40" s="784">
        <f>ROUND(K40 * (1 + VAT), 2)</f>
        <v>15.51</v>
      </c>
      <c r="M40" s="604"/>
      <c r="N40" s="720">
        <v>5.37</v>
      </c>
      <c r="O40" s="721">
        <f>ROUND(N40 * (1 + VAT), 2)</f>
        <v>6.18</v>
      </c>
      <c r="P40" s="722">
        <v>5.0999999999999996</v>
      </c>
      <c r="Q40" s="723">
        <f>ROUND(P40 * (1 + VAT), 2)</f>
        <v>5.87</v>
      </c>
      <c r="R40" s="604"/>
      <c r="S40" s="604"/>
      <c r="T40" s="604"/>
      <c r="U40" s="604"/>
    </row>
    <row r="41" spans="1:38" ht="21.6" customHeight="1">
      <c r="A41" t="s">
        <v>181</v>
      </c>
      <c r="B41" t="s">
        <v>182</v>
      </c>
      <c r="C41">
        <v>0</v>
      </c>
      <c r="D41">
        <v>1</v>
      </c>
      <c r="E41" t="str">
        <f>B41&amp;C41&amp;D41&amp;IF($A$2="Non-municipal","N",IF($A$2="Municiple","Y","error"))</f>
        <v>NS01N</v>
      </c>
      <c r="F41" s="65"/>
      <c r="G41" s="65"/>
      <c r="H41" s="781" t="s">
        <v>40</v>
      </c>
      <c r="I41" s="782">
        <v>215.91</v>
      </c>
      <c r="J41" s="783">
        <f>ROUND(I41 * (1 + VAT), 2)</f>
        <v>248.3</v>
      </c>
      <c r="K41" s="782">
        <v>21.07</v>
      </c>
      <c r="L41" s="784">
        <f>ROUND(K41 * (1 + VAT), 2)</f>
        <v>24.23</v>
      </c>
      <c r="M41" s="604"/>
      <c r="N41" s="604"/>
      <c r="O41" s="604"/>
      <c r="P41" s="604"/>
      <c r="Q41" s="604"/>
      <c r="R41" s="604"/>
      <c r="S41" s="604"/>
      <c r="T41" s="64"/>
      <c r="U41" s="234"/>
      <c r="V41" s="232"/>
      <c r="W41" s="229"/>
      <c r="X41" s="222"/>
      <c r="Y41" s="222"/>
      <c r="Z41" s="222"/>
      <c r="AA41" s="222"/>
      <c r="AB41" s="222"/>
      <c r="AE41" s="232"/>
      <c r="AF41" s="232"/>
      <c r="AG41" s="232"/>
      <c r="AH41" s="232"/>
      <c r="AI41" s="232"/>
      <c r="AJ41" s="232"/>
    </row>
    <row r="42" spans="1:38" s="65" customFormat="1" ht="21.6" customHeight="1">
      <c r="A42" t="s">
        <v>177</v>
      </c>
      <c r="B42" t="s">
        <v>178</v>
      </c>
      <c r="C42">
        <v>0</v>
      </c>
      <c r="D42">
        <v>1</v>
      </c>
      <c r="E42" t="str">
        <f>B42&amp;C42&amp;D42&amp;IF($A$2="Non-municipal","N",IF($A$2="Municiple","Y","error"))</f>
        <v>NL01N</v>
      </c>
      <c r="F42"/>
      <c r="G42" s="8"/>
      <c r="H42" s="703" t="s">
        <v>51</v>
      </c>
      <c r="I42" s="782">
        <v>215.91</v>
      </c>
      <c r="J42" s="783">
        <f>ROUND(I42 * (1 + VAT), 2)</f>
        <v>248.3</v>
      </c>
      <c r="K42" s="782">
        <v>21.07</v>
      </c>
      <c r="L42" s="784">
        <f>ROUND(K42 * (1 + VAT), 2)</f>
        <v>24.23</v>
      </c>
      <c r="M42" s="604"/>
      <c r="N42" s="604"/>
      <c r="O42" s="604"/>
      <c r="P42" s="604"/>
      <c r="Q42" s="604"/>
      <c r="R42" s="604"/>
      <c r="S42" s="604"/>
      <c r="T42" s="604"/>
      <c r="U42" s="604"/>
    </row>
    <row r="43" spans="1:38" s="65" customFormat="1" ht="21.6" customHeight="1" thickBot="1">
      <c r="A43" t="s">
        <v>181</v>
      </c>
      <c r="B43" t="s">
        <v>182</v>
      </c>
      <c r="C43">
        <v>0</v>
      </c>
      <c r="D43">
        <v>1</v>
      </c>
      <c r="E43" t="str">
        <f>B43&amp;C43&amp;D43&amp;IF($A$2="Non-municipal","N",IF($A$2="Municiple","Y","error"))</f>
        <v>NS01N</v>
      </c>
      <c r="H43" s="708" t="s">
        <v>33</v>
      </c>
      <c r="I43" s="785">
        <v>1216.44</v>
      </c>
      <c r="J43" s="786">
        <f>ROUND(I43 * (1 + VAT), 2)</f>
        <v>1398.91</v>
      </c>
      <c r="K43" s="785">
        <v>21.07</v>
      </c>
      <c r="L43" s="787">
        <f>ROUND(K43 * (1 + VAT), 2)</f>
        <v>24.23</v>
      </c>
      <c r="M43" s="604"/>
      <c r="N43" s="604"/>
      <c r="O43" s="604"/>
      <c r="P43" s="604"/>
      <c r="Q43" s="604"/>
      <c r="R43" s="604"/>
      <c r="S43" s="604"/>
      <c r="T43" s="604"/>
      <c r="U43" s="604"/>
    </row>
    <row r="44" spans="1:38" s="65" customFormat="1" ht="20.25" customHeight="1">
      <c r="H44" s="604"/>
      <c r="I44" s="604"/>
      <c r="J44" s="604"/>
      <c r="K44" s="604"/>
      <c r="L44" s="604"/>
      <c r="M44" s="604"/>
      <c r="N44" s="604"/>
      <c r="O44" s="604"/>
      <c r="P44" s="604"/>
      <c r="Q44" s="604"/>
      <c r="R44" s="604"/>
      <c r="S44" s="604"/>
      <c r="T44" s="604"/>
      <c r="U44" s="604"/>
    </row>
    <row r="45" spans="1:38" s="65" customFormat="1" ht="22.8">
      <c r="L45" s="604"/>
    </row>
    <row r="46" spans="1:38" s="65" customFormat="1"/>
    <row r="47" spans="1:38" s="65" customFormat="1"/>
    <row r="48" spans="1:38" s="65" customFormat="1"/>
    <row r="49" s="65" customFormat="1"/>
    <row r="50" s="65" customFormat="1"/>
    <row r="51" s="65" customFormat="1"/>
    <row r="52" s="65" customFormat="1"/>
    <row r="53" s="65" customFormat="1"/>
    <row r="54" s="65" customFormat="1"/>
    <row r="55" s="65" customFormat="1"/>
    <row r="56" s="65" customFormat="1"/>
    <row r="57" s="65" customFormat="1"/>
    <row r="58" s="65" customFormat="1"/>
    <row r="59" s="65" customFormat="1"/>
    <row r="60" s="65" customFormat="1"/>
    <row r="61" s="65" customFormat="1"/>
    <row r="62" s="65" customFormat="1"/>
    <row r="63" s="65" customFormat="1"/>
    <row r="64" s="65" customFormat="1"/>
    <row r="65" s="65" customFormat="1"/>
    <row r="66" s="65" customFormat="1"/>
    <row r="67" s="65" customFormat="1"/>
    <row r="68" s="65" customFormat="1"/>
    <row r="69" s="65" customFormat="1"/>
    <row r="70" s="65" customFormat="1"/>
    <row r="71" s="65" customFormat="1"/>
    <row r="72" s="65" customFormat="1"/>
    <row r="73" s="65" customFormat="1"/>
    <row r="74" s="65" customFormat="1"/>
    <row r="75" s="65" customFormat="1"/>
    <row r="76" s="65" customFormat="1"/>
    <row r="77" s="65" customFormat="1"/>
    <row r="78" s="65" customFormat="1"/>
    <row r="79" s="65" customFormat="1"/>
    <row r="80" s="65" customFormat="1"/>
    <row r="81" spans="1:12" s="65" customFormat="1"/>
    <row r="82" spans="1:12" s="65" customFormat="1"/>
    <row r="83" spans="1:12" s="65" customFormat="1"/>
    <row r="84" spans="1:12" s="65" customFormat="1"/>
    <row r="85" spans="1:12" s="65" customFormat="1"/>
    <row r="86" spans="1:12" s="65" customFormat="1"/>
    <row r="87" spans="1:12" s="65" customFormat="1"/>
    <row r="88" spans="1:12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</row>
  </sheetData>
  <mergeCells count="32">
    <mergeCell ref="H33:I33"/>
    <mergeCell ref="N36:O38"/>
    <mergeCell ref="P36:Q37"/>
    <mergeCell ref="P38:Q38"/>
    <mergeCell ref="H30:I30"/>
    <mergeCell ref="H36:H37"/>
    <mergeCell ref="I36:J37"/>
    <mergeCell ref="K36:L37"/>
    <mergeCell ref="H31:I31"/>
    <mergeCell ref="H32:I32"/>
    <mergeCell ref="G2:T2"/>
    <mergeCell ref="H28:I29"/>
    <mergeCell ref="J4:M4"/>
    <mergeCell ref="N4:Q4"/>
    <mergeCell ref="H8:H11"/>
    <mergeCell ref="H12:H15"/>
    <mergeCell ref="H16:H19"/>
    <mergeCell ref="H20:H23"/>
    <mergeCell ref="H26:O26"/>
    <mergeCell ref="T26:U26"/>
    <mergeCell ref="R4:S6"/>
    <mergeCell ref="T4:U6"/>
    <mergeCell ref="N27:O28"/>
    <mergeCell ref="R28:S28"/>
    <mergeCell ref="J27:K28"/>
    <mergeCell ref="L27:M28"/>
    <mergeCell ref="V4:W6"/>
    <mergeCell ref="H5:H7"/>
    <mergeCell ref="J5:K6"/>
    <mergeCell ref="L5:M6"/>
    <mergeCell ref="N5:O6"/>
    <mergeCell ref="P5:Q6"/>
  </mergeCells>
  <conditionalFormatting sqref="W41">
    <cfRule type="cellIs" dxfId="31" priority="1" stopIfTrue="1" operator="equal">
      <formula>"check"</formula>
    </cfRule>
  </conditionalFormatting>
  <conditionalFormatting sqref="Y8:Y23 U24 Y25">
    <cfRule type="cellIs" dxfId="30" priority="2" stopIfTrue="1" operator="equal">
      <formula>"check"</formula>
    </cfRule>
  </conditionalFormatting>
  <conditionalFormatting sqref="AA8 AA12 AA16 AA20">
    <cfRule type="cellIs" dxfId="29" priority="3" stopIfTrue="1" operator="notEqual">
      <formula>0</formula>
    </cfRule>
  </conditionalFormatting>
  <hyperlinks>
    <hyperlink ref="G1" location="Menu!A1" display="Back to menu" xr:uid="{00000000-0004-0000-05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7" orientation="landscape" r:id="rId1"/>
  <headerFooter alignWithMargins="0"/>
  <ignoredErrors>
    <ignoredError sqref="M59:S79 M44:S44 R34:S34 H34:P34 M45:S58 S42 H43 H41 M40 H40 M39 H39 M43:S43 P33 H33:I33 P32:Q32 H32:I32 P31:Q31 H31:I31 P30:Q30 H30:I30 H35:S35 H23:I23 H22:I22 H21:I21 H20:I20 H19:I19 H18:I18 H17:I17 H16:I16 H15:I15 H14:I14 H13:I13 H12:I12 H11:I11 H10:I10 H9:I9 H8:I8 H24:S26 Q34 Q33 J29:P29 H27:I27 P27:S27 S28 P28 H38:M38 H36:H37 M36:M37 R29:S29 R40:S40 R39:S39 R38:S38 R36:S36 R37 H44:L44 H46:L59 L45 H60:L80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0.39997558519241921"/>
    <pageSetUpPr fitToPage="1"/>
  </sheetPr>
  <dimension ref="A1:AL94"/>
  <sheetViews>
    <sheetView showGridLines="0" topLeftCell="F1" zoomScale="55" zoomScaleNormal="55" workbookViewId="0">
      <pane ySplit="2" topLeftCell="A28" activePane="bottomLeft" state="frozen"/>
      <selection activeCell="Q28" activeCellId="1" sqref="G1 Q28"/>
      <selection pane="bottomLeft" activeCell="N75" sqref="N75"/>
    </sheetView>
  </sheetViews>
  <sheetFormatPr defaultColWidth="9.109375" defaultRowHeight="13.2"/>
  <cols>
    <col min="1" max="4" width="9.109375" hidden="1" customWidth="1"/>
    <col min="5" max="5" width="11.6640625" hidden="1" customWidth="1"/>
    <col min="6" max="6" width="9.109375" customWidth="1"/>
    <col min="7" max="7" width="3.5546875" customWidth="1"/>
    <col min="8" max="8" width="37.5546875" customWidth="1"/>
    <col min="9" max="9" width="25.5546875" customWidth="1"/>
    <col min="10" max="10" width="19.5546875" customWidth="1"/>
    <col min="11" max="11" width="23.33203125" customWidth="1"/>
    <col min="12" max="12" width="17.5546875" customWidth="1"/>
    <col min="13" max="13" width="22.6640625" customWidth="1"/>
    <col min="14" max="14" width="19.109375" customWidth="1"/>
    <col min="15" max="15" width="20.33203125" customWidth="1"/>
    <col min="16" max="16" width="15.88671875" customWidth="1"/>
    <col min="17" max="17" width="29.109375" customWidth="1"/>
    <col min="18" max="18" width="15.33203125" customWidth="1"/>
    <col min="19" max="19" width="14.33203125" customWidth="1"/>
    <col min="20" max="20" width="3.6640625" customWidth="1"/>
    <col min="21" max="21" width="16" customWidth="1"/>
    <col min="25" max="27" width="14.109375" customWidth="1"/>
    <col min="32" max="32" width="19.88671875" bestFit="1" customWidth="1"/>
  </cols>
  <sheetData>
    <row r="1" spans="1:34" ht="36" customHeight="1">
      <c r="G1" s="359" t="s">
        <v>224</v>
      </c>
      <c r="I1" s="17"/>
    </row>
    <row r="2" spans="1:34" ht="54" customHeight="1">
      <c r="A2" t="s">
        <v>129</v>
      </c>
      <c r="G2" s="1831" t="s">
        <v>500</v>
      </c>
      <c r="H2" s="1832"/>
      <c r="I2" s="1832"/>
      <c r="J2" s="1832"/>
      <c r="K2" s="1832"/>
      <c r="L2" s="1832"/>
      <c r="M2" s="1832"/>
      <c r="N2" s="1832"/>
      <c r="O2" s="1832"/>
      <c r="P2" s="1832"/>
      <c r="Q2" s="1832"/>
      <c r="R2" s="1832"/>
      <c r="S2" s="1832"/>
      <c r="T2" s="1833"/>
      <c r="AF2" s="2" t="e">
        <f>SUM(#REF!,#REF!,#REF!,#REF!,#REF!,#REF!,#REF!,#REF!,#REF!)</f>
        <v>#REF!</v>
      </c>
      <c r="AG2" s="3" t="s">
        <v>0</v>
      </c>
    </row>
    <row r="3" spans="1:34" ht="12.75" customHeight="1" thickBot="1">
      <c r="G3" s="28"/>
      <c r="H3" s="33"/>
      <c r="I3" s="33"/>
      <c r="J3" s="33"/>
      <c r="K3" s="33"/>
      <c r="L3" s="33"/>
      <c r="M3" s="33"/>
      <c r="N3" s="33"/>
      <c r="O3" s="33"/>
      <c r="P3" s="33"/>
      <c r="Q3" s="33"/>
      <c r="AF3" s="2"/>
      <c r="AG3" s="3"/>
    </row>
    <row r="4" spans="1:34" ht="29.85" customHeight="1" thickBot="1">
      <c r="G4" s="4"/>
      <c r="H4" s="790"/>
      <c r="I4" s="791"/>
      <c r="J4" s="1668" t="s">
        <v>394</v>
      </c>
      <c r="K4" s="1834"/>
      <c r="L4" s="1834"/>
      <c r="M4" s="1835"/>
      <c r="N4" s="1668" t="s">
        <v>393</v>
      </c>
      <c r="O4" s="1834"/>
      <c r="P4" s="1834"/>
      <c r="Q4" s="1835"/>
      <c r="R4" s="1664" t="s">
        <v>395</v>
      </c>
      <c r="S4" s="1665"/>
      <c r="T4" s="30"/>
    </row>
    <row r="5" spans="1:34" ht="18" customHeight="1">
      <c r="G5" s="5"/>
      <c r="H5" s="1671" t="s">
        <v>27</v>
      </c>
      <c r="I5" s="724"/>
      <c r="J5" s="1664" t="s">
        <v>475</v>
      </c>
      <c r="K5" s="1836"/>
      <c r="L5" s="1688" t="s">
        <v>476</v>
      </c>
      <c r="M5" s="1838"/>
      <c r="N5" s="1664" t="s">
        <v>475</v>
      </c>
      <c r="O5" s="1688"/>
      <c r="P5" s="1839" t="s">
        <v>476</v>
      </c>
      <c r="Q5" s="1838"/>
      <c r="R5" s="1666"/>
      <c r="S5" s="1667"/>
      <c r="U5" s="3"/>
    </row>
    <row r="6" spans="1:34" ht="29.25" customHeight="1">
      <c r="G6" s="5"/>
      <c r="H6" s="1672"/>
      <c r="I6" s="725" t="s">
        <v>1</v>
      </c>
      <c r="J6" s="1666"/>
      <c r="K6" s="1837"/>
      <c r="L6" s="1708"/>
      <c r="M6" s="1667"/>
      <c r="N6" s="1666"/>
      <c r="O6" s="1708"/>
      <c r="P6" s="1840"/>
      <c r="Q6" s="1667"/>
      <c r="R6" s="1666"/>
      <c r="S6" s="1667"/>
      <c r="U6" s="3"/>
      <c r="V6" s="3"/>
      <c r="AC6" s="6"/>
    </row>
    <row r="7" spans="1:34" ht="22.9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673"/>
      <c r="I7" s="726"/>
      <c r="J7" s="727" t="s">
        <v>35</v>
      </c>
      <c r="K7" s="728" t="s">
        <v>26</v>
      </c>
      <c r="L7" s="729"/>
      <c r="M7" s="730" t="s">
        <v>26</v>
      </c>
      <c r="N7" s="727" t="s">
        <v>35</v>
      </c>
      <c r="O7" s="728" t="s">
        <v>26</v>
      </c>
      <c r="P7" s="729"/>
      <c r="Q7" s="730" t="s">
        <v>26</v>
      </c>
      <c r="R7" s="731"/>
      <c r="S7" s="730" t="s">
        <v>26</v>
      </c>
      <c r="U7" s="3"/>
      <c r="V7" s="3"/>
      <c r="AC7" s="6"/>
    </row>
    <row r="8" spans="1:34" ht="21.6" customHeight="1">
      <c r="A8" t="s">
        <v>181</v>
      </c>
      <c r="B8" t="s">
        <v>515</v>
      </c>
      <c r="C8">
        <v>0</v>
      </c>
      <c r="D8">
        <v>1</v>
      </c>
      <c r="E8" t="s">
        <v>516</v>
      </c>
      <c r="G8" s="5"/>
      <c r="H8" s="1565" t="s">
        <v>29</v>
      </c>
      <c r="I8" s="615" t="s">
        <v>5</v>
      </c>
      <c r="J8" s="616">
        <v>754.92</v>
      </c>
      <c r="K8" s="618">
        <f t="shared" ref="K8:K23" si="0">ROUND(J8 * (1 + VAT), 2)</f>
        <v>868.16</v>
      </c>
      <c r="L8" s="616">
        <v>313.35000000000002</v>
      </c>
      <c r="M8" s="618">
        <f t="shared" ref="M8:M23" si="1">ROUND(L8 * (1 + VAT), 2)</f>
        <v>360.35</v>
      </c>
      <c r="N8" s="619">
        <v>0</v>
      </c>
      <c r="O8" s="621">
        <f t="shared" ref="O8:O23" si="2">ROUND(N8 * (1 + VAT), 2)</f>
        <v>0</v>
      </c>
      <c r="P8" s="619">
        <v>0</v>
      </c>
      <c r="Q8" s="621">
        <f t="shared" ref="Q8:Q23" si="3">ROUND(P8 * (1 + VAT), 2)</f>
        <v>0</v>
      </c>
      <c r="R8" s="669">
        <v>11.83</v>
      </c>
      <c r="S8" s="750">
        <f t="shared" ref="S8:S23" si="4">ROUND(R8 * (1 + VAT), 2)</f>
        <v>13.6</v>
      </c>
      <c r="T8" s="221"/>
      <c r="U8" s="229"/>
      <c r="V8" s="230"/>
      <c r="W8" s="231"/>
      <c r="X8" s="220"/>
      <c r="Y8" s="220"/>
      <c r="Z8" s="220"/>
      <c r="AC8" s="232"/>
      <c r="AD8" s="232"/>
      <c r="AE8" s="232"/>
      <c r="AF8" s="232"/>
      <c r="AG8" s="232"/>
      <c r="AH8" s="232"/>
    </row>
    <row r="9" spans="1:34" ht="21.6" customHeight="1">
      <c r="A9" t="s">
        <v>181</v>
      </c>
      <c r="B9" t="s">
        <v>515</v>
      </c>
      <c r="C9">
        <v>0</v>
      </c>
      <c r="D9">
        <v>2</v>
      </c>
      <c r="E9" t="s">
        <v>517</v>
      </c>
      <c r="G9" s="5"/>
      <c r="H9" s="1566"/>
      <c r="I9" s="615" t="s">
        <v>6</v>
      </c>
      <c r="J9" s="624">
        <v>733.19</v>
      </c>
      <c r="K9" s="626">
        <f t="shared" si="0"/>
        <v>843.17</v>
      </c>
      <c r="L9" s="624">
        <v>304.27999999999997</v>
      </c>
      <c r="M9" s="626">
        <f t="shared" si="1"/>
        <v>349.92</v>
      </c>
      <c r="N9" s="627">
        <v>0</v>
      </c>
      <c r="O9" s="629">
        <f t="shared" si="2"/>
        <v>0</v>
      </c>
      <c r="P9" s="627">
        <v>0</v>
      </c>
      <c r="Q9" s="629">
        <f t="shared" si="3"/>
        <v>0</v>
      </c>
      <c r="R9" s="677">
        <v>11.35</v>
      </c>
      <c r="S9" s="686">
        <f t="shared" si="4"/>
        <v>13.05</v>
      </c>
      <c r="T9" s="232"/>
      <c r="U9" s="229"/>
      <c r="V9" s="221"/>
      <c r="W9" s="221"/>
      <c r="X9" s="221"/>
      <c r="Y9" s="221"/>
      <c r="Z9" s="221"/>
      <c r="AC9" s="232"/>
      <c r="AD9" s="232"/>
      <c r="AE9" s="232"/>
      <c r="AF9" s="232"/>
      <c r="AG9" s="232"/>
      <c r="AH9" s="232"/>
    </row>
    <row r="10" spans="1:34" ht="21.6" customHeight="1">
      <c r="A10" t="s">
        <v>181</v>
      </c>
      <c r="B10" t="s">
        <v>515</v>
      </c>
      <c r="C10">
        <v>0</v>
      </c>
      <c r="D10">
        <v>3</v>
      </c>
      <c r="E10" t="s">
        <v>518</v>
      </c>
      <c r="G10" s="5"/>
      <c r="H10" s="1566"/>
      <c r="I10" s="615" t="s">
        <v>7</v>
      </c>
      <c r="J10" s="624">
        <v>680.35</v>
      </c>
      <c r="K10" s="626">
        <f t="shared" si="0"/>
        <v>782.4</v>
      </c>
      <c r="L10" s="624">
        <v>282.36</v>
      </c>
      <c r="M10" s="626">
        <f t="shared" si="1"/>
        <v>324.70999999999998</v>
      </c>
      <c r="N10" s="627">
        <v>0</v>
      </c>
      <c r="O10" s="629">
        <f t="shared" si="2"/>
        <v>0</v>
      </c>
      <c r="P10" s="627">
        <v>0</v>
      </c>
      <c r="Q10" s="629">
        <f t="shared" si="3"/>
        <v>0</v>
      </c>
      <c r="R10" s="677">
        <v>10.36</v>
      </c>
      <c r="S10" s="686">
        <f t="shared" si="4"/>
        <v>11.91</v>
      </c>
      <c r="T10" s="232"/>
      <c r="U10" s="229"/>
      <c r="V10" s="221"/>
      <c r="W10" s="221"/>
      <c r="X10" s="221"/>
      <c r="Y10" s="221"/>
      <c r="Z10" s="221"/>
      <c r="AC10" s="232"/>
      <c r="AD10" s="232"/>
      <c r="AE10" s="232"/>
      <c r="AF10" s="232"/>
      <c r="AG10" s="232"/>
      <c r="AH10" s="232"/>
    </row>
    <row r="11" spans="1:34" ht="21.6" customHeight="1" thickBot="1">
      <c r="A11" t="s">
        <v>181</v>
      </c>
      <c r="B11" t="s">
        <v>515</v>
      </c>
      <c r="C11">
        <v>0</v>
      </c>
      <c r="D11">
        <v>4</v>
      </c>
      <c r="E11" t="s">
        <v>519</v>
      </c>
      <c r="G11" s="5"/>
      <c r="H11" s="1567"/>
      <c r="I11" s="632" t="s">
        <v>115</v>
      </c>
      <c r="J11" s="633">
        <v>634.41999999999996</v>
      </c>
      <c r="K11" s="635">
        <f t="shared" si="0"/>
        <v>729.58</v>
      </c>
      <c r="L11" s="633">
        <v>263.3</v>
      </c>
      <c r="M11" s="635">
        <f t="shared" si="1"/>
        <v>302.8</v>
      </c>
      <c r="N11" s="636">
        <v>0</v>
      </c>
      <c r="O11" s="638">
        <f t="shared" si="2"/>
        <v>0</v>
      </c>
      <c r="P11" s="636">
        <v>0</v>
      </c>
      <c r="Q11" s="638">
        <f t="shared" si="3"/>
        <v>0</v>
      </c>
      <c r="R11" s="689">
        <v>18.079999999999998</v>
      </c>
      <c r="S11" s="690">
        <f t="shared" si="4"/>
        <v>20.79</v>
      </c>
      <c r="T11" s="232"/>
      <c r="U11" s="229"/>
      <c r="V11" s="221"/>
      <c r="W11" s="221"/>
      <c r="X11" s="221"/>
      <c r="Y11" s="221"/>
      <c r="Z11" s="221"/>
      <c r="AC11" s="232"/>
      <c r="AD11" s="232"/>
      <c r="AE11" s="232"/>
      <c r="AF11" s="232"/>
      <c r="AG11" s="232"/>
      <c r="AH11" s="232"/>
    </row>
    <row r="12" spans="1:34" ht="21.6" customHeight="1">
      <c r="A12" t="s">
        <v>181</v>
      </c>
      <c r="B12" t="s">
        <v>515</v>
      </c>
      <c r="C12">
        <v>1</v>
      </c>
      <c r="D12">
        <v>1</v>
      </c>
      <c r="E12" t="s">
        <v>520</v>
      </c>
      <c r="G12" s="5"/>
      <c r="H12" s="1565" t="s">
        <v>30</v>
      </c>
      <c r="I12" s="615" t="s">
        <v>5</v>
      </c>
      <c r="J12" s="616">
        <v>765.2</v>
      </c>
      <c r="K12" s="618">
        <f t="shared" si="0"/>
        <v>879.98</v>
      </c>
      <c r="L12" s="616">
        <v>317.58</v>
      </c>
      <c r="M12" s="618">
        <f t="shared" si="1"/>
        <v>365.22</v>
      </c>
      <c r="N12" s="619">
        <v>0</v>
      </c>
      <c r="O12" s="621">
        <f t="shared" si="2"/>
        <v>0</v>
      </c>
      <c r="P12" s="619">
        <v>0</v>
      </c>
      <c r="Q12" s="621">
        <f t="shared" si="3"/>
        <v>0</v>
      </c>
      <c r="R12" s="669">
        <v>12</v>
      </c>
      <c r="S12" s="750">
        <f t="shared" si="4"/>
        <v>13.8</v>
      </c>
      <c r="U12" s="229"/>
      <c r="V12" s="230"/>
      <c r="W12" s="231"/>
      <c r="X12" s="220"/>
      <c r="Y12" s="220"/>
      <c r="Z12" s="220"/>
      <c r="AC12" s="232"/>
      <c r="AD12" s="232"/>
      <c r="AE12" s="232"/>
      <c r="AF12" s="232"/>
      <c r="AG12" s="232"/>
      <c r="AH12" s="232"/>
    </row>
    <row r="13" spans="1:34" ht="21.6" customHeight="1">
      <c r="A13" t="s">
        <v>181</v>
      </c>
      <c r="B13" t="s">
        <v>515</v>
      </c>
      <c r="C13">
        <v>1</v>
      </c>
      <c r="D13">
        <v>2</v>
      </c>
      <c r="E13" t="s">
        <v>521</v>
      </c>
      <c r="G13" s="5"/>
      <c r="H13" s="1566"/>
      <c r="I13" s="615" t="s">
        <v>6</v>
      </c>
      <c r="J13" s="624">
        <v>741.59</v>
      </c>
      <c r="K13" s="626">
        <f t="shared" si="0"/>
        <v>852.83</v>
      </c>
      <c r="L13" s="624">
        <v>307.76</v>
      </c>
      <c r="M13" s="626">
        <f t="shared" si="1"/>
        <v>353.92</v>
      </c>
      <c r="N13" s="627">
        <v>0</v>
      </c>
      <c r="O13" s="629">
        <f t="shared" si="2"/>
        <v>0</v>
      </c>
      <c r="P13" s="627">
        <v>0</v>
      </c>
      <c r="Q13" s="629">
        <f t="shared" si="3"/>
        <v>0</v>
      </c>
      <c r="R13" s="677">
        <v>11.49</v>
      </c>
      <c r="S13" s="686">
        <f t="shared" si="4"/>
        <v>13.21</v>
      </c>
      <c r="T13" s="233"/>
      <c r="U13" s="229"/>
      <c r="V13" s="221"/>
      <c r="W13" s="221"/>
      <c r="X13" s="221"/>
      <c r="Y13" s="221"/>
      <c r="Z13" s="221"/>
      <c r="AC13" s="232"/>
      <c r="AD13" s="232"/>
      <c r="AE13" s="232"/>
      <c r="AF13" s="232"/>
      <c r="AG13" s="232"/>
      <c r="AH13" s="232"/>
    </row>
    <row r="14" spans="1:34" ht="21.6" customHeight="1">
      <c r="A14" t="s">
        <v>181</v>
      </c>
      <c r="B14" t="s">
        <v>515</v>
      </c>
      <c r="C14">
        <v>1</v>
      </c>
      <c r="D14">
        <v>3</v>
      </c>
      <c r="E14" t="s">
        <v>522</v>
      </c>
      <c r="G14" s="5"/>
      <c r="H14" s="1566"/>
      <c r="I14" s="615" t="s">
        <v>7</v>
      </c>
      <c r="J14" s="624">
        <v>687.16</v>
      </c>
      <c r="K14" s="626">
        <f t="shared" si="0"/>
        <v>790.23</v>
      </c>
      <c r="L14" s="624">
        <v>285.17</v>
      </c>
      <c r="M14" s="626">
        <f t="shared" si="1"/>
        <v>327.95</v>
      </c>
      <c r="N14" s="627">
        <v>0</v>
      </c>
      <c r="O14" s="629">
        <f t="shared" si="2"/>
        <v>0</v>
      </c>
      <c r="P14" s="627">
        <v>0</v>
      </c>
      <c r="Q14" s="629">
        <f t="shared" si="3"/>
        <v>0</v>
      </c>
      <c r="R14" s="677">
        <v>10.46</v>
      </c>
      <c r="S14" s="686">
        <f t="shared" si="4"/>
        <v>12.03</v>
      </c>
      <c r="T14" s="233"/>
      <c r="U14" s="229"/>
      <c r="V14" s="221"/>
      <c r="W14" s="221"/>
      <c r="X14" s="221"/>
      <c r="Y14" s="221"/>
      <c r="Z14" s="221"/>
      <c r="AC14" s="232"/>
      <c r="AD14" s="232"/>
      <c r="AE14" s="232"/>
      <c r="AF14" s="232"/>
      <c r="AG14" s="232"/>
      <c r="AH14" s="232"/>
    </row>
    <row r="15" spans="1:34" ht="21.6" customHeight="1" thickBot="1">
      <c r="A15" t="s">
        <v>181</v>
      </c>
      <c r="B15" t="s">
        <v>515</v>
      </c>
      <c r="C15">
        <v>1</v>
      </c>
      <c r="D15">
        <v>4</v>
      </c>
      <c r="E15" t="s">
        <v>523</v>
      </c>
      <c r="G15" s="5"/>
      <c r="H15" s="1567"/>
      <c r="I15" s="632" t="s">
        <v>115</v>
      </c>
      <c r="J15" s="633">
        <v>640.77</v>
      </c>
      <c r="K15" s="635">
        <f t="shared" si="0"/>
        <v>736.89</v>
      </c>
      <c r="L15" s="633">
        <v>265.92</v>
      </c>
      <c r="M15" s="635">
        <f t="shared" si="1"/>
        <v>305.81</v>
      </c>
      <c r="N15" s="636">
        <v>0</v>
      </c>
      <c r="O15" s="638">
        <f t="shared" si="2"/>
        <v>0</v>
      </c>
      <c r="P15" s="636">
        <v>0</v>
      </c>
      <c r="Q15" s="638">
        <f t="shared" si="3"/>
        <v>0</v>
      </c>
      <c r="R15" s="689">
        <v>18.27</v>
      </c>
      <c r="S15" s="690">
        <f t="shared" si="4"/>
        <v>21.01</v>
      </c>
      <c r="T15" s="233"/>
      <c r="U15" s="229"/>
      <c r="V15" s="221"/>
      <c r="W15" s="221"/>
      <c r="X15" s="221"/>
      <c r="Y15" s="221"/>
      <c r="Z15" s="221"/>
      <c r="AC15" s="232"/>
      <c r="AD15" s="232"/>
      <c r="AE15" s="232"/>
      <c r="AF15" s="232"/>
      <c r="AG15" s="232"/>
      <c r="AH15" s="232"/>
    </row>
    <row r="16" spans="1:34" ht="21.6" customHeight="1">
      <c r="A16" t="s">
        <v>181</v>
      </c>
      <c r="B16" t="s">
        <v>515</v>
      </c>
      <c r="C16">
        <v>2</v>
      </c>
      <c r="D16">
        <v>1</v>
      </c>
      <c r="E16" t="s">
        <v>524</v>
      </c>
      <c r="G16" s="5"/>
      <c r="H16" s="1565" t="s">
        <v>31</v>
      </c>
      <c r="I16" s="615" t="s">
        <v>5</v>
      </c>
      <c r="J16" s="616">
        <v>772.4</v>
      </c>
      <c r="K16" s="618">
        <f t="shared" si="0"/>
        <v>888.26</v>
      </c>
      <c r="L16" s="616">
        <v>320.60000000000002</v>
      </c>
      <c r="M16" s="618">
        <f t="shared" si="1"/>
        <v>368.69</v>
      </c>
      <c r="N16" s="619">
        <v>0</v>
      </c>
      <c r="O16" s="621">
        <f t="shared" si="2"/>
        <v>0</v>
      </c>
      <c r="P16" s="619">
        <v>0</v>
      </c>
      <c r="Q16" s="621">
        <f t="shared" si="3"/>
        <v>0</v>
      </c>
      <c r="R16" s="669">
        <v>12.13</v>
      </c>
      <c r="S16" s="750">
        <f t="shared" si="4"/>
        <v>13.95</v>
      </c>
      <c r="U16" s="229"/>
      <c r="V16" s="230"/>
      <c r="W16" s="231"/>
      <c r="X16" s="220"/>
      <c r="Y16" s="220"/>
      <c r="Z16" s="220"/>
      <c r="AC16" s="232"/>
      <c r="AD16" s="232"/>
      <c r="AE16" s="232"/>
      <c r="AF16" s="232"/>
      <c r="AG16" s="232"/>
      <c r="AH16" s="232"/>
    </row>
    <row r="17" spans="1:38" ht="21.6" customHeight="1">
      <c r="A17" t="s">
        <v>181</v>
      </c>
      <c r="B17" t="s">
        <v>515</v>
      </c>
      <c r="C17">
        <v>2</v>
      </c>
      <c r="D17">
        <v>2</v>
      </c>
      <c r="E17" t="s">
        <v>525</v>
      </c>
      <c r="G17" s="5"/>
      <c r="H17" s="1566"/>
      <c r="I17" s="615" t="s">
        <v>6</v>
      </c>
      <c r="J17" s="624">
        <v>749.21</v>
      </c>
      <c r="K17" s="626">
        <f t="shared" si="0"/>
        <v>861.59</v>
      </c>
      <c r="L17" s="624">
        <v>310.95</v>
      </c>
      <c r="M17" s="626">
        <f t="shared" si="1"/>
        <v>357.59</v>
      </c>
      <c r="N17" s="627">
        <v>0</v>
      </c>
      <c r="O17" s="629">
        <f t="shared" si="2"/>
        <v>0</v>
      </c>
      <c r="P17" s="627">
        <v>0</v>
      </c>
      <c r="Q17" s="629">
        <f t="shared" si="3"/>
        <v>0</v>
      </c>
      <c r="R17" s="677">
        <v>11.61</v>
      </c>
      <c r="S17" s="686">
        <f t="shared" si="4"/>
        <v>13.35</v>
      </c>
      <c r="T17" s="7"/>
      <c r="U17" s="229"/>
      <c r="V17" s="221"/>
      <c r="W17" s="221"/>
      <c r="X17" s="221"/>
      <c r="Y17" s="221"/>
      <c r="Z17" s="221"/>
      <c r="AC17" s="232"/>
      <c r="AD17" s="232"/>
      <c r="AE17" s="232"/>
      <c r="AF17" s="232"/>
      <c r="AG17" s="232"/>
      <c r="AH17" s="232"/>
    </row>
    <row r="18" spans="1:38" ht="21.6" customHeight="1">
      <c r="A18" t="s">
        <v>181</v>
      </c>
      <c r="B18" t="s">
        <v>515</v>
      </c>
      <c r="C18">
        <v>2</v>
      </c>
      <c r="D18">
        <v>3</v>
      </c>
      <c r="E18" t="s">
        <v>526</v>
      </c>
      <c r="G18" s="5"/>
      <c r="H18" s="1566"/>
      <c r="I18" s="615" t="s">
        <v>7</v>
      </c>
      <c r="J18" s="624">
        <v>693.96</v>
      </c>
      <c r="K18" s="626">
        <f t="shared" si="0"/>
        <v>798.05</v>
      </c>
      <c r="L18" s="624">
        <v>288.01</v>
      </c>
      <c r="M18" s="626">
        <f t="shared" si="1"/>
        <v>331.21</v>
      </c>
      <c r="N18" s="627">
        <v>0</v>
      </c>
      <c r="O18" s="629">
        <f t="shared" si="2"/>
        <v>0</v>
      </c>
      <c r="P18" s="627">
        <v>0</v>
      </c>
      <c r="Q18" s="629">
        <f t="shared" si="3"/>
        <v>0</v>
      </c>
      <c r="R18" s="677">
        <v>10.55</v>
      </c>
      <c r="S18" s="686">
        <f t="shared" si="4"/>
        <v>12.13</v>
      </c>
      <c r="T18" s="7"/>
      <c r="U18" s="229"/>
      <c r="V18" s="221"/>
      <c r="W18" s="221"/>
      <c r="X18" s="221"/>
      <c r="Y18" s="221"/>
      <c r="Z18" s="221"/>
      <c r="AC18" s="232"/>
      <c r="AD18" s="232"/>
      <c r="AE18" s="232"/>
      <c r="AF18" s="232"/>
      <c r="AG18" s="232"/>
      <c r="AH18" s="232"/>
    </row>
    <row r="19" spans="1:38" ht="21.6" customHeight="1" thickBot="1">
      <c r="A19" t="s">
        <v>181</v>
      </c>
      <c r="B19" t="s">
        <v>515</v>
      </c>
      <c r="C19">
        <v>2</v>
      </c>
      <c r="D19">
        <v>4</v>
      </c>
      <c r="E19" t="s">
        <v>527</v>
      </c>
      <c r="G19" s="5"/>
      <c r="H19" s="1567"/>
      <c r="I19" s="632" t="s">
        <v>115</v>
      </c>
      <c r="J19" s="633">
        <v>647.11</v>
      </c>
      <c r="K19" s="635">
        <f t="shared" si="0"/>
        <v>744.18</v>
      </c>
      <c r="L19" s="633">
        <v>268.56</v>
      </c>
      <c r="M19" s="635">
        <f t="shared" si="1"/>
        <v>308.83999999999997</v>
      </c>
      <c r="N19" s="636">
        <v>0</v>
      </c>
      <c r="O19" s="638">
        <f t="shared" si="2"/>
        <v>0</v>
      </c>
      <c r="P19" s="636">
        <v>0</v>
      </c>
      <c r="Q19" s="638">
        <f t="shared" si="3"/>
        <v>0</v>
      </c>
      <c r="R19" s="689">
        <v>18.440000000000001</v>
      </c>
      <c r="S19" s="690">
        <f t="shared" si="4"/>
        <v>21.21</v>
      </c>
      <c r="T19" s="232"/>
      <c r="U19" s="229"/>
      <c r="V19" s="222"/>
      <c r="W19" s="222"/>
      <c r="X19" s="222"/>
      <c r="Y19" s="222"/>
      <c r="Z19" s="222"/>
      <c r="AC19" s="232"/>
      <c r="AD19" s="232"/>
      <c r="AE19" s="232"/>
      <c r="AF19" s="232"/>
      <c r="AG19" s="232"/>
      <c r="AH19" s="232"/>
    </row>
    <row r="20" spans="1:38" ht="21.6" customHeight="1">
      <c r="A20" t="s">
        <v>181</v>
      </c>
      <c r="B20" t="s">
        <v>515</v>
      </c>
      <c r="C20">
        <v>3</v>
      </c>
      <c r="D20">
        <v>1</v>
      </c>
      <c r="E20" t="s">
        <v>528</v>
      </c>
      <c r="G20" s="5"/>
      <c r="H20" s="1565" t="s">
        <v>32</v>
      </c>
      <c r="I20" s="615" t="s">
        <v>5</v>
      </c>
      <c r="J20" s="616">
        <v>781.01</v>
      </c>
      <c r="K20" s="618">
        <f t="shared" si="0"/>
        <v>898.16</v>
      </c>
      <c r="L20" s="616">
        <v>324.11</v>
      </c>
      <c r="M20" s="618">
        <f t="shared" si="1"/>
        <v>372.73</v>
      </c>
      <c r="N20" s="619">
        <v>0</v>
      </c>
      <c r="O20" s="621">
        <f t="shared" si="2"/>
        <v>0</v>
      </c>
      <c r="P20" s="619">
        <v>0</v>
      </c>
      <c r="Q20" s="621">
        <f t="shared" si="3"/>
        <v>0</v>
      </c>
      <c r="R20" s="669">
        <v>12.24</v>
      </c>
      <c r="S20" s="750">
        <f t="shared" si="4"/>
        <v>14.08</v>
      </c>
      <c r="U20" s="229"/>
      <c r="V20" s="230"/>
      <c r="W20" s="231"/>
      <c r="X20" s="220"/>
      <c r="Y20" s="220"/>
      <c r="Z20" s="220"/>
      <c r="AC20" s="232"/>
      <c r="AD20" s="232"/>
      <c r="AE20" s="232"/>
      <c r="AF20" s="232"/>
      <c r="AG20" s="232"/>
      <c r="AH20" s="232"/>
    </row>
    <row r="21" spans="1:38" ht="21.6" customHeight="1">
      <c r="A21" t="s">
        <v>181</v>
      </c>
      <c r="B21" t="s">
        <v>515</v>
      </c>
      <c r="C21">
        <v>3</v>
      </c>
      <c r="D21">
        <v>2</v>
      </c>
      <c r="E21" t="s">
        <v>529</v>
      </c>
      <c r="G21" s="5"/>
      <c r="H21" s="1566"/>
      <c r="I21" s="615" t="s">
        <v>6</v>
      </c>
      <c r="J21" s="624">
        <v>756.32</v>
      </c>
      <c r="K21" s="626">
        <f t="shared" si="0"/>
        <v>869.77</v>
      </c>
      <c r="L21" s="624">
        <v>313.87</v>
      </c>
      <c r="M21" s="626">
        <f t="shared" si="1"/>
        <v>360.95</v>
      </c>
      <c r="N21" s="627">
        <v>0</v>
      </c>
      <c r="O21" s="629">
        <f t="shared" si="2"/>
        <v>0</v>
      </c>
      <c r="P21" s="627">
        <v>0</v>
      </c>
      <c r="Q21" s="629">
        <f t="shared" si="3"/>
        <v>0</v>
      </c>
      <c r="R21" s="677">
        <v>11.72</v>
      </c>
      <c r="S21" s="686">
        <f t="shared" si="4"/>
        <v>13.48</v>
      </c>
      <c r="T21" s="7"/>
      <c r="U21" s="229"/>
      <c r="V21" s="221"/>
      <c r="W21" s="221"/>
      <c r="X21" s="221"/>
      <c r="Y21" s="221"/>
      <c r="Z21" s="221"/>
      <c r="AC21" s="232"/>
      <c r="AD21" s="232"/>
      <c r="AE21" s="232"/>
      <c r="AF21" s="232"/>
      <c r="AG21" s="232"/>
      <c r="AH21" s="232"/>
    </row>
    <row r="22" spans="1:38" ht="21.6" customHeight="1">
      <c r="A22" t="s">
        <v>181</v>
      </c>
      <c r="B22" t="s">
        <v>515</v>
      </c>
      <c r="C22">
        <v>3</v>
      </c>
      <c r="D22">
        <v>3</v>
      </c>
      <c r="E22" t="s">
        <v>530</v>
      </c>
      <c r="G22" s="5"/>
      <c r="H22" s="1566"/>
      <c r="I22" s="615" t="s">
        <v>7</v>
      </c>
      <c r="J22" s="624">
        <v>700.77</v>
      </c>
      <c r="K22" s="626">
        <f t="shared" si="0"/>
        <v>805.89</v>
      </c>
      <c r="L22" s="624">
        <v>290.81</v>
      </c>
      <c r="M22" s="626">
        <f t="shared" si="1"/>
        <v>334.43</v>
      </c>
      <c r="N22" s="627">
        <v>0</v>
      </c>
      <c r="O22" s="629">
        <f t="shared" si="2"/>
        <v>0</v>
      </c>
      <c r="P22" s="627">
        <v>0</v>
      </c>
      <c r="Q22" s="629">
        <f t="shared" si="3"/>
        <v>0</v>
      </c>
      <c r="R22" s="677">
        <v>10.67</v>
      </c>
      <c r="S22" s="686">
        <f t="shared" si="4"/>
        <v>12.27</v>
      </c>
      <c r="T22" s="7"/>
      <c r="U22" s="229"/>
      <c r="V22" s="221"/>
      <c r="W22" s="221"/>
      <c r="X22" s="221"/>
      <c r="Y22" s="221"/>
      <c r="Z22" s="221"/>
      <c r="AC22" s="232"/>
      <c r="AD22" s="232"/>
      <c r="AE22" s="232"/>
      <c r="AF22" s="232"/>
      <c r="AG22" s="232"/>
      <c r="AH22" s="232"/>
    </row>
    <row r="23" spans="1:38" ht="21.6" customHeight="1" thickBot="1">
      <c r="A23" t="s">
        <v>181</v>
      </c>
      <c r="B23" t="s">
        <v>515</v>
      </c>
      <c r="C23">
        <v>3</v>
      </c>
      <c r="D23">
        <v>4</v>
      </c>
      <c r="E23" t="s">
        <v>531</v>
      </c>
      <c r="G23" s="5"/>
      <c r="H23" s="1584"/>
      <c r="I23" s="643" t="s">
        <v>115</v>
      </c>
      <c r="J23" s="644">
        <v>653.45000000000005</v>
      </c>
      <c r="K23" s="646">
        <f t="shared" si="0"/>
        <v>751.47</v>
      </c>
      <c r="L23" s="644">
        <v>271.19</v>
      </c>
      <c r="M23" s="646">
        <f t="shared" si="1"/>
        <v>311.87</v>
      </c>
      <c r="N23" s="647">
        <v>0</v>
      </c>
      <c r="O23" s="649">
        <f t="shared" si="2"/>
        <v>0</v>
      </c>
      <c r="P23" s="647">
        <v>0</v>
      </c>
      <c r="Q23" s="649">
        <f t="shared" si="3"/>
        <v>0</v>
      </c>
      <c r="R23" s="689">
        <v>18.64</v>
      </c>
      <c r="S23" s="690">
        <f t="shared" si="4"/>
        <v>21.44</v>
      </c>
      <c r="T23" s="232"/>
      <c r="U23" s="229"/>
      <c r="V23" s="222"/>
      <c r="W23" s="222"/>
      <c r="X23" s="222"/>
      <c r="Y23" s="222"/>
      <c r="Z23" s="222"/>
      <c r="AC23" s="232"/>
      <c r="AD23" s="232"/>
      <c r="AE23" s="232"/>
      <c r="AF23" s="232"/>
      <c r="AG23" s="232"/>
      <c r="AH23" s="232"/>
    </row>
    <row r="24" spans="1:38" ht="20.25" customHeight="1">
      <c r="G24" s="8"/>
      <c r="H24" s="652"/>
      <c r="I24" s="653" t="s">
        <v>116</v>
      </c>
      <c r="J24" s="654"/>
      <c r="K24" s="655"/>
      <c r="L24" s="654"/>
      <c r="M24" s="655"/>
      <c r="N24" s="654"/>
      <c r="O24" s="655"/>
      <c r="P24" s="654"/>
      <c r="Q24" s="655"/>
      <c r="R24" s="656"/>
      <c r="S24" s="657"/>
      <c r="T24" s="232"/>
      <c r="U24" s="229"/>
      <c r="V24" s="222"/>
      <c r="W24" s="222"/>
      <c r="X24" s="222"/>
      <c r="Y24" s="222"/>
      <c r="Z24" s="222"/>
      <c r="AC24" s="232"/>
      <c r="AD24" s="232"/>
      <c r="AE24" s="232"/>
      <c r="AF24" s="232"/>
      <c r="AG24" s="232"/>
      <c r="AH24" s="232"/>
    </row>
    <row r="25" spans="1:38" ht="20.25" customHeight="1" thickBot="1">
      <c r="G25" s="8"/>
      <c r="H25" s="652"/>
      <c r="I25" s="658"/>
      <c r="J25" s="654"/>
      <c r="K25" s="659"/>
      <c r="L25" s="654"/>
      <c r="M25" s="659"/>
      <c r="N25" s="654"/>
      <c r="O25" s="659"/>
      <c r="P25" s="604"/>
      <c r="Q25" s="659"/>
      <c r="R25" s="654"/>
      <c r="S25" s="659"/>
      <c r="T25" s="223"/>
      <c r="U25" s="224"/>
      <c r="V25" s="64"/>
      <c r="W25" s="234"/>
      <c r="X25" s="232"/>
      <c r="Y25" s="229"/>
      <c r="Z25" s="222"/>
      <c r="AA25" s="222"/>
      <c r="AB25" s="222"/>
      <c r="AC25" s="222"/>
      <c r="AD25" s="222"/>
      <c r="AG25" s="232"/>
      <c r="AH25" s="232"/>
      <c r="AI25" s="232"/>
      <c r="AJ25" s="232"/>
      <c r="AK25" s="232"/>
      <c r="AL25" s="232"/>
    </row>
    <row r="26" spans="1:38" ht="26.85" customHeight="1" thickBot="1">
      <c r="H26" s="1841" t="s">
        <v>28</v>
      </c>
      <c r="I26" s="1842"/>
      <c r="J26" s="1842"/>
      <c r="K26" s="1842"/>
      <c r="L26" s="1842"/>
      <c r="M26" s="1842"/>
      <c r="N26" s="1842"/>
      <c r="O26" s="1843"/>
      <c r="P26" s="660"/>
      <c r="Q26" s="604"/>
      <c r="R26" s="604"/>
      <c r="S26" s="604"/>
      <c r="T26" s="1852"/>
      <c r="U26" s="1852"/>
    </row>
    <row r="27" spans="1:38" ht="7.95" customHeight="1" thickBot="1">
      <c r="H27" s="792"/>
      <c r="I27" s="793"/>
      <c r="J27" s="1684" t="s">
        <v>243</v>
      </c>
      <c r="K27" s="1685"/>
      <c r="L27" s="1684" t="s">
        <v>392</v>
      </c>
      <c r="M27" s="1685"/>
      <c r="N27" s="1688" t="s">
        <v>477</v>
      </c>
      <c r="O27" s="1689"/>
      <c r="P27" s="660"/>
      <c r="Q27" s="604"/>
      <c r="R27" s="604"/>
      <c r="S27" s="604"/>
      <c r="U27" s="47"/>
    </row>
    <row r="28" spans="1:38" ht="72" customHeight="1">
      <c r="H28" s="1683" t="s">
        <v>1</v>
      </c>
      <c r="I28" s="1676"/>
      <c r="J28" s="1686"/>
      <c r="K28" s="1687"/>
      <c r="L28" s="1686"/>
      <c r="M28" s="1687"/>
      <c r="N28" s="1690"/>
      <c r="O28" s="1691"/>
      <c r="P28" s="661"/>
      <c r="Q28" s="732" t="s">
        <v>1</v>
      </c>
      <c r="R28" s="1684" t="s">
        <v>252</v>
      </c>
      <c r="S28" s="1838"/>
      <c r="T28" s="68"/>
      <c r="U28" s="67"/>
    </row>
    <row r="29" spans="1:38" ht="22.2" customHeight="1">
      <c r="A29" t="s">
        <v>76</v>
      </c>
      <c r="B29" t="s">
        <v>123</v>
      </c>
      <c r="C29" t="s">
        <v>120</v>
      </c>
      <c r="D29" t="s">
        <v>1</v>
      </c>
      <c r="E29" t="s">
        <v>121</v>
      </c>
      <c r="H29" s="1710"/>
      <c r="I29" s="1711"/>
      <c r="J29" s="733"/>
      <c r="K29" s="734" t="s">
        <v>26</v>
      </c>
      <c r="L29" s="733"/>
      <c r="M29" s="734" t="s">
        <v>26</v>
      </c>
      <c r="N29" s="795"/>
      <c r="O29" s="730" t="s">
        <v>26</v>
      </c>
      <c r="P29" s="661"/>
      <c r="Q29" s="796"/>
      <c r="R29" s="737"/>
      <c r="S29" s="730" t="s">
        <v>26</v>
      </c>
      <c r="T29" s="62"/>
      <c r="U29" s="67"/>
    </row>
    <row r="30" spans="1:38" ht="21.6" customHeight="1">
      <c r="A30" t="s">
        <v>181</v>
      </c>
      <c r="B30" t="s">
        <v>515</v>
      </c>
      <c r="C30">
        <v>0</v>
      </c>
      <c r="D30">
        <v>1</v>
      </c>
      <c r="E30" t="s">
        <v>516</v>
      </c>
      <c r="H30" s="1816" t="s">
        <v>5</v>
      </c>
      <c r="I30" s="1817"/>
      <c r="J30" s="669">
        <v>43.99</v>
      </c>
      <c r="K30" s="670">
        <f>ROUND(J30 * (1 + VAT), 2)</f>
        <v>50.59</v>
      </c>
      <c r="L30" s="669">
        <v>53.58</v>
      </c>
      <c r="M30" s="671">
        <f>ROUND(L30 * (1 + VAT), 2)</f>
        <v>61.62</v>
      </c>
      <c r="N30" s="763">
        <v>0</v>
      </c>
      <c r="O30" s="764">
        <f>ROUND(N30 * (1 + VAT), 2)</f>
        <v>0</v>
      </c>
      <c r="P30" s="661"/>
      <c r="Q30" s="765" t="s">
        <v>5</v>
      </c>
      <c r="R30" s="616">
        <v>0.45</v>
      </c>
      <c r="S30" s="618">
        <f>ROUND(R30 * (1 + VAT), 2)</f>
        <v>0.52</v>
      </c>
      <c r="T30" s="62"/>
      <c r="U30" s="67"/>
    </row>
    <row r="31" spans="1:38" ht="21.6" customHeight="1">
      <c r="A31" t="s">
        <v>181</v>
      </c>
      <c r="B31" t="s">
        <v>515</v>
      </c>
      <c r="C31">
        <v>0</v>
      </c>
      <c r="D31">
        <v>2</v>
      </c>
      <c r="E31" t="s">
        <v>517</v>
      </c>
      <c r="H31" s="1819" t="s">
        <v>6</v>
      </c>
      <c r="I31" s="1583"/>
      <c r="J31" s="677">
        <v>40.299999999999997</v>
      </c>
      <c r="K31" s="678">
        <f>ROUND(J31 * (1 + VAT), 2)</f>
        <v>46.35</v>
      </c>
      <c r="L31" s="677">
        <v>26.89</v>
      </c>
      <c r="M31" s="678">
        <f>ROUND(L31 * (1 + VAT), 2)</f>
        <v>30.92</v>
      </c>
      <c r="N31" s="766">
        <v>0</v>
      </c>
      <c r="O31" s="767">
        <f>ROUND(N31 * (1 + VAT), 2)</f>
        <v>0</v>
      </c>
      <c r="P31" s="661"/>
      <c r="Q31" s="768" t="s">
        <v>6</v>
      </c>
      <c r="R31" s="624">
        <v>0.44</v>
      </c>
      <c r="S31" s="626">
        <f>ROUND(R31 * (1 + VAT), 2)</f>
        <v>0.51</v>
      </c>
      <c r="T31" s="62"/>
      <c r="U31" s="67"/>
    </row>
    <row r="32" spans="1:38" ht="21.6" customHeight="1">
      <c r="A32" t="s">
        <v>181</v>
      </c>
      <c r="B32" t="s">
        <v>515</v>
      </c>
      <c r="C32">
        <v>0</v>
      </c>
      <c r="D32">
        <v>3</v>
      </c>
      <c r="E32" t="s">
        <v>518</v>
      </c>
      <c r="G32" s="8"/>
      <c r="H32" s="1819" t="s">
        <v>7</v>
      </c>
      <c r="I32" s="1583"/>
      <c r="J32" s="677">
        <v>17.7</v>
      </c>
      <c r="K32" s="678">
        <f>ROUND(J32 * (1 + VAT), 2)</f>
        <v>20.36</v>
      </c>
      <c r="L32" s="677">
        <v>10.46</v>
      </c>
      <c r="M32" s="678">
        <f>ROUND(L32 * (1 + VAT), 2)</f>
        <v>12.03</v>
      </c>
      <c r="N32" s="685">
        <v>2.4300000000000002</v>
      </c>
      <c r="O32" s="686">
        <f>ROUND(N32 * (1 + VAT), 2)</f>
        <v>2.79</v>
      </c>
      <c r="P32" s="666"/>
      <c r="Q32" s="768" t="s">
        <v>7</v>
      </c>
      <c r="R32" s="624">
        <v>0.4</v>
      </c>
      <c r="S32" s="626">
        <f>ROUND(R32 * (1 + VAT), 2)</f>
        <v>0.46</v>
      </c>
      <c r="AC32" s="222"/>
      <c r="AD32" s="222"/>
      <c r="AG32" s="232"/>
      <c r="AH32" s="232"/>
      <c r="AI32" s="232"/>
      <c r="AJ32" s="232"/>
      <c r="AK32" s="232"/>
      <c r="AL32" s="232"/>
    </row>
    <row r="33" spans="1:38" ht="21.6" customHeight="1" thickBot="1">
      <c r="A33" t="s">
        <v>181</v>
      </c>
      <c r="B33" t="s">
        <v>515</v>
      </c>
      <c r="C33">
        <v>0</v>
      </c>
      <c r="D33">
        <v>4</v>
      </c>
      <c r="E33" t="s">
        <v>519</v>
      </c>
      <c r="G33" s="8"/>
      <c r="H33" s="1607" t="s">
        <v>117</v>
      </c>
      <c r="I33" s="1608"/>
      <c r="J33" s="687">
        <v>0</v>
      </c>
      <c r="K33" s="688">
        <f>ROUND(J33 * (1 + VAT), 2)</f>
        <v>0</v>
      </c>
      <c r="L33" s="769">
        <v>0</v>
      </c>
      <c r="M33" s="770">
        <f>ROUND(L33 * (1 + VAT), 2)</f>
        <v>0</v>
      </c>
      <c r="N33" s="771">
        <v>2.4300000000000002</v>
      </c>
      <c r="O33" s="690">
        <f>ROUND(N33 * (1 + VAT), 2)</f>
        <v>2.79</v>
      </c>
      <c r="P33" s="666"/>
      <c r="Q33" s="772" t="s">
        <v>115</v>
      </c>
      <c r="R33" s="644">
        <v>0.38</v>
      </c>
      <c r="S33" s="646">
        <f>ROUND(R33 * (1 + VAT), 2)</f>
        <v>0.44</v>
      </c>
      <c r="AC33" s="222"/>
      <c r="AD33" s="222"/>
      <c r="AG33" s="232"/>
      <c r="AH33" s="232"/>
      <c r="AI33" s="232"/>
      <c r="AJ33" s="232"/>
      <c r="AK33" s="232"/>
      <c r="AL33" s="232"/>
    </row>
    <row r="34" spans="1:38" ht="20.25" customHeight="1">
      <c r="G34" s="8"/>
      <c r="H34" s="653"/>
      <c r="I34" s="653"/>
      <c r="J34" s="604"/>
      <c r="K34" s="604"/>
      <c r="L34" s="604"/>
      <c r="M34" s="604"/>
      <c r="N34" s="604"/>
      <c r="O34" s="657"/>
      <c r="P34" s="604"/>
      <c r="Q34" s="653" t="s">
        <v>116</v>
      </c>
      <c r="R34" s="696"/>
      <c r="S34" s="697"/>
      <c r="AC34" s="222"/>
      <c r="AD34" s="222"/>
      <c r="AG34" s="232"/>
      <c r="AH34" s="232"/>
      <c r="AI34" s="232"/>
      <c r="AJ34" s="232"/>
      <c r="AK34" s="232"/>
      <c r="AL34" s="232"/>
    </row>
    <row r="35" spans="1:38" ht="20.25" customHeight="1" thickBot="1">
      <c r="G35" s="8"/>
      <c r="H35" s="604"/>
      <c r="I35" s="604"/>
      <c r="J35" s="604"/>
      <c r="K35" s="604"/>
      <c r="L35" s="604"/>
      <c r="M35" s="604"/>
      <c r="N35" s="604"/>
      <c r="O35" s="773"/>
      <c r="P35" s="604"/>
      <c r="Q35" s="604"/>
      <c r="R35" s="774"/>
      <c r="S35" s="774"/>
      <c r="T35" s="46"/>
      <c r="U35" s="46"/>
      <c r="AB35" s="222"/>
      <c r="AC35" s="222"/>
      <c r="AD35" s="222"/>
      <c r="AG35" s="232"/>
      <c r="AH35" s="232"/>
      <c r="AI35" s="232"/>
      <c r="AJ35" s="232"/>
      <c r="AK35" s="232"/>
      <c r="AL35" s="232"/>
    </row>
    <row r="36" spans="1:38" s="65" customFormat="1" ht="16.5" customHeight="1">
      <c r="G36" s="8"/>
      <c r="H36" s="1854" t="s">
        <v>64</v>
      </c>
      <c r="I36" s="1688" t="s">
        <v>478</v>
      </c>
      <c r="J36" s="1853"/>
      <c r="K36" s="1688" t="s">
        <v>479</v>
      </c>
      <c r="L36" s="1853"/>
      <c r="M36" s="604"/>
      <c r="N36" s="1846" t="s">
        <v>483</v>
      </c>
      <c r="O36" s="1693"/>
      <c r="P36" s="604"/>
      <c r="Q36" s="604"/>
      <c r="R36" s="604"/>
      <c r="S36" s="604"/>
    </row>
    <row r="37" spans="1:38" s="65" customFormat="1" ht="46.95" customHeight="1">
      <c r="H37" s="1855"/>
      <c r="I37" s="1708"/>
      <c r="J37" s="1706"/>
      <c r="K37" s="1708"/>
      <c r="L37" s="1706"/>
      <c r="M37" s="604"/>
      <c r="N37" s="1847"/>
      <c r="O37" s="1667"/>
      <c r="P37" s="604"/>
      <c r="Q37" s="604"/>
      <c r="R37" s="604"/>
      <c r="S37" s="604"/>
    </row>
    <row r="38" spans="1:38" s="65" customFormat="1" ht="22.8">
      <c r="A38" t="s">
        <v>76</v>
      </c>
      <c r="B38" t="s">
        <v>123</v>
      </c>
      <c r="C38" t="s">
        <v>120</v>
      </c>
      <c r="D38" t="s">
        <v>1</v>
      </c>
      <c r="E38" t="s">
        <v>121</v>
      </c>
      <c r="H38" s="797"/>
      <c r="I38" s="741"/>
      <c r="J38" s="742" t="s">
        <v>26</v>
      </c>
      <c r="K38" s="743"/>
      <c r="L38" s="744" t="s">
        <v>26</v>
      </c>
      <c r="M38" s="604"/>
      <c r="N38" s="1847"/>
      <c r="O38" s="1667"/>
      <c r="P38" s="604"/>
      <c r="Q38" s="604"/>
      <c r="R38" s="604"/>
      <c r="S38" s="604"/>
    </row>
    <row r="39" spans="1:38" s="65" customFormat="1" ht="21.6" customHeight="1">
      <c r="A39" t="s">
        <v>181</v>
      </c>
      <c r="B39" t="s">
        <v>515</v>
      </c>
      <c r="C39">
        <v>0</v>
      </c>
      <c r="D39">
        <v>1</v>
      </c>
      <c r="E39" t="s">
        <v>516</v>
      </c>
      <c r="H39" s="768" t="s">
        <v>38</v>
      </c>
      <c r="I39" s="798">
        <v>15.22</v>
      </c>
      <c r="J39" s="799">
        <f>ROUND(I39 * (1 + VAT), 2)</f>
        <v>17.5</v>
      </c>
      <c r="K39" s="800">
        <v>0.82</v>
      </c>
      <c r="L39" s="801">
        <f>ROUND(K39 * (1 + VAT), 2)</f>
        <v>0.94</v>
      </c>
      <c r="M39" s="604"/>
      <c r="N39" s="716"/>
      <c r="O39" s="719" t="s">
        <v>26</v>
      </c>
      <c r="P39" s="604"/>
      <c r="Q39" s="604"/>
      <c r="R39" s="604"/>
      <c r="S39" s="604"/>
    </row>
    <row r="40" spans="1:38" s="65" customFormat="1" ht="21.6" customHeight="1" thickBot="1">
      <c r="A40" t="s">
        <v>181</v>
      </c>
      <c r="B40" t="s">
        <v>515</v>
      </c>
      <c r="C40">
        <v>0</v>
      </c>
      <c r="D40">
        <v>1</v>
      </c>
      <c r="E40" t="s">
        <v>516</v>
      </c>
      <c r="H40" s="802" t="s">
        <v>39</v>
      </c>
      <c r="I40" s="803">
        <v>71.17</v>
      </c>
      <c r="J40" s="804">
        <f>ROUND(I40 * (1 + VAT), 2)</f>
        <v>81.849999999999994</v>
      </c>
      <c r="K40" s="805">
        <v>13.72</v>
      </c>
      <c r="L40" s="806">
        <f>ROUND(K40 * (1 + VAT), 2)</f>
        <v>15.78</v>
      </c>
      <c r="M40" s="604"/>
      <c r="N40" s="746">
        <v>5.47</v>
      </c>
      <c r="O40" s="747">
        <f>ROUND(N40 * (1 + VAT), 2)</f>
        <v>6.29</v>
      </c>
      <c r="P40" s="604"/>
      <c r="Q40" s="604"/>
      <c r="R40" s="604"/>
      <c r="S40" s="604"/>
    </row>
    <row r="41" spans="1:38" s="65" customFormat="1" ht="21.6" customHeight="1">
      <c r="A41" t="s">
        <v>181</v>
      </c>
      <c r="B41" t="s">
        <v>515</v>
      </c>
      <c r="C41">
        <v>0</v>
      </c>
      <c r="D41">
        <v>1</v>
      </c>
      <c r="E41" t="s">
        <v>516</v>
      </c>
      <c r="H41" s="802" t="s">
        <v>40</v>
      </c>
      <c r="I41" s="803">
        <v>219.79</v>
      </c>
      <c r="J41" s="804">
        <f>ROUND(I41 * (1 + VAT), 2)</f>
        <v>252.76</v>
      </c>
      <c r="K41" s="805">
        <v>21.44</v>
      </c>
      <c r="L41" s="806">
        <f>ROUND(K41 * (1 + VAT), 2)</f>
        <v>24.66</v>
      </c>
      <c r="M41" s="604"/>
      <c r="N41" s="604"/>
      <c r="O41" s="604"/>
      <c r="P41" s="604"/>
      <c r="Q41" s="604"/>
      <c r="R41" s="604"/>
      <c r="S41" s="604"/>
    </row>
    <row r="42" spans="1:38" s="65" customFormat="1" ht="21.6" customHeight="1" thickBot="1">
      <c r="A42" t="s">
        <v>181</v>
      </c>
      <c r="B42" t="s">
        <v>515</v>
      </c>
      <c r="C42">
        <v>0</v>
      </c>
      <c r="D42">
        <v>1</v>
      </c>
      <c r="E42" t="s">
        <v>516</v>
      </c>
      <c r="H42" s="708" t="s">
        <v>33</v>
      </c>
      <c r="I42" s="711">
        <v>1238.27</v>
      </c>
      <c r="J42" s="710">
        <f>ROUND(I42 * (1 + VAT), 2)</f>
        <v>1424.01</v>
      </c>
      <c r="K42" s="807">
        <v>21.44</v>
      </c>
      <c r="L42" s="808">
        <f>ROUND(K42 * (1 + VAT), 2)</f>
        <v>24.66</v>
      </c>
      <c r="M42" s="604"/>
      <c r="N42" s="604"/>
      <c r="O42" s="604"/>
      <c r="P42" s="604"/>
      <c r="Q42" s="604"/>
      <c r="R42" s="604"/>
      <c r="S42" s="604"/>
    </row>
    <row r="43" spans="1:38" s="65" customFormat="1" ht="24" customHeight="1">
      <c r="H43" s="604"/>
      <c r="I43" s="604"/>
      <c r="J43" s="604"/>
      <c r="K43" s="604"/>
      <c r="L43" s="604"/>
      <c r="M43" s="604"/>
      <c r="N43" s="604"/>
      <c r="O43" s="604"/>
      <c r="P43" s="604"/>
      <c r="Q43" s="604"/>
      <c r="R43" s="604"/>
      <c r="S43" s="604"/>
    </row>
    <row r="44" spans="1:38" s="65" customFormat="1" ht="12.75" customHeight="1">
      <c r="J44" s="604"/>
      <c r="K44" s="604"/>
      <c r="L44" s="604"/>
      <c r="M44" s="604"/>
      <c r="N44" s="604"/>
      <c r="O44" s="604"/>
      <c r="P44" s="604"/>
      <c r="Q44" s="604"/>
      <c r="R44" s="604"/>
      <c r="S44" s="604"/>
    </row>
    <row r="45" spans="1:38" s="65" customFormat="1" ht="38.25" customHeight="1">
      <c r="J45" s="604"/>
      <c r="K45" s="604"/>
      <c r="L45" s="604"/>
      <c r="M45" s="604"/>
      <c r="N45" s="604"/>
      <c r="O45" s="604"/>
      <c r="P45" s="604"/>
      <c r="Q45" s="604"/>
      <c r="R45" s="604"/>
      <c r="S45" s="604"/>
    </row>
    <row r="46" spans="1:38" s="65" customFormat="1" ht="21" customHeight="1">
      <c r="J46" s="604"/>
      <c r="K46" s="604"/>
      <c r="L46" s="604"/>
      <c r="M46" s="604"/>
      <c r="N46" s="604"/>
      <c r="O46" s="604"/>
      <c r="P46" s="604"/>
      <c r="Q46" s="604"/>
      <c r="R46" s="604"/>
      <c r="S46" s="604"/>
    </row>
    <row r="47" spans="1:38" s="65" customFormat="1" ht="22.8">
      <c r="A47" t="s">
        <v>76</v>
      </c>
      <c r="B47" t="s">
        <v>123</v>
      </c>
      <c r="C47" t="s">
        <v>120</v>
      </c>
      <c r="D47" t="s">
        <v>1</v>
      </c>
      <c r="E47" t="s">
        <v>121</v>
      </c>
      <c r="J47" s="604"/>
      <c r="K47" s="604"/>
      <c r="L47" s="604"/>
      <c r="M47" s="604"/>
      <c r="N47" s="604"/>
      <c r="O47" s="604"/>
      <c r="P47" s="604"/>
      <c r="Q47" s="604"/>
      <c r="R47" s="604"/>
      <c r="S47" s="604"/>
    </row>
    <row r="48" spans="1:38" s="65" customFormat="1" ht="21.6" customHeight="1">
      <c r="A48" t="s">
        <v>181</v>
      </c>
      <c r="B48" t="s">
        <v>515</v>
      </c>
      <c r="C48">
        <v>0</v>
      </c>
      <c r="D48">
        <v>1</v>
      </c>
      <c r="E48" t="s">
        <v>516</v>
      </c>
      <c r="J48" s="604"/>
      <c r="K48" s="604"/>
      <c r="L48" s="604"/>
      <c r="M48" s="604"/>
      <c r="N48" s="604"/>
      <c r="O48" s="604"/>
      <c r="P48" s="604"/>
      <c r="Q48" s="604"/>
      <c r="R48" s="604"/>
      <c r="S48" s="604"/>
    </row>
    <row r="49" spans="8:19" s="65" customFormat="1" ht="7.95" customHeight="1">
      <c r="H49" s="604"/>
      <c r="I49" s="604"/>
      <c r="J49" s="604"/>
      <c r="K49" s="604"/>
      <c r="L49" s="604"/>
      <c r="M49" s="604"/>
      <c r="N49" s="604"/>
      <c r="O49" s="604"/>
      <c r="P49" s="604"/>
      <c r="Q49" s="604"/>
      <c r="R49" s="604"/>
      <c r="S49" s="604"/>
    </row>
    <row r="50" spans="8:19" s="65" customFormat="1" ht="22.8">
      <c r="H50" s="604"/>
      <c r="I50" s="604"/>
      <c r="J50" s="604"/>
      <c r="K50" s="604"/>
      <c r="L50" s="604"/>
      <c r="M50" s="604"/>
      <c r="N50" s="604"/>
      <c r="O50" s="604"/>
      <c r="P50" s="604"/>
      <c r="Q50" s="604"/>
      <c r="R50" s="604"/>
      <c r="S50" s="604"/>
    </row>
    <row r="51" spans="8:19" s="65" customFormat="1" ht="22.8">
      <c r="H51" s="604"/>
      <c r="I51" s="604"/>
      <c r="J51" s="604"/>
      <c r="K51" s="604"/>
      <c r="L51" s="604"/>
      <c r="M51" s="604"/>
      <c r="N51" s="604"/>
      <c r="O51" s="604"/>
      <c r="P51" s="604"/>
      <c r="Q51" s="604"/>
      <c r="R51" s="604"/>
      <c r="S51" s="604"/>
    </row>
    <row r="52" spans="8:19" s="65" customFormat="1">
      <c r="J52"/>
      <c r="K52"/>
      <c r="L52"/>
    </row>
    <row r="53" spans="8:19" s="65" customFormat="1">
      <c r="J53"/>
      <c r="K53"/>
      <c r="L53"/>
    </row>
    <row r="54" spans="8:19" s="65" customFormat="1">
      <c r="J54"/>
      <c r="K54"/>
      <c r="L54"/>
    </row>
    <row r="55" spans="8:19" s="65" customFormat="1">
      <c r="J55"/>
      <c r="K55"/>
      <c r="L55"/>
    </row>
    <row r="56" spans="8:19" s="65" customFormat="1"/>
    <row r="57" spans="8:19" s="65" customFormat="1"/>
    <row r="58" spans="8:19" s="65" customFormat="1"/>
    <row r="59" spans="8:19" s="65" customFormat="1"/>
    <row r="60" spans="8:19" s="65" customFormat="1"/>
    <row r="61" spans="8:19" s="65" customFormat="1"/>
    <row r="62" spans="8:19" s="65" customFormat="1"/>
    <row r="63" spans="8:19" s="65" customFormat="1"/>
    <row r="64" spans="8:19" s="65" customFormat="1"/>
    <row r="65" s="65" customFormat="1"/>
    <row r="66" s="65" customFormat="1"/>
    <row r="67" s="65" customFormat="1"/>
    <row r="68" s="65" customFormat="1"/>
    <row r="69" s="65" customFormat="1"/>
    <row r="70" s="65" customFormat="1"/>
    <row r="71" s="65" customFormat="1"/>
    <row r="72" s="65" customFormat="1"/>
    <row r="73" s="65" customFormat="1"/>
    <row r="74" s="65" customFormat="1"/>
    <row r="75" s="65" customFormat="1"/>
    <row r="76" s="65" customFormat="1"/>
    <row r="77" s="65" customFormat="1"/>
    <row r="78" s="65" customFormat="1"/>
    <row r="79" s="65" customFormat="1"/>
    <row r="80" s="65" customFormat="1"/>
    <row r="81" s="65" customFormat="1"/>
    <row r="82" s="65" customFormat="1"/>
    <row r="83" s="65" customFormat="1"/>
    <row r="84" s="65" customFormat="1"/>
    <row r="85" s="65" customFormat="1"/>
    <row r="86" s="65" customFormat="1"/>
    <row r="87" s="65" customFormat="1"/>
    <row r="88" s="65" customFormat="1"/>
    <row r="89" s="65" customFormat="1"/>
    <row r="90" s="65" customFormat="1"/>
    <row r="91" s="65" customFormat="1"/>
    <row r="92" s="65" customFormat="1"/>
    <row r="93" s="65" customFormat="1"/>
    <row r="94" s="65" customFormat="1"/>
  </sheetData>
  <mergeCells count="28">
    <mergeCell ref="H30:I30"/>
    <mergeCell ref="H31:I31"/>
    <mergeCell ref="H32:I32"/>
    <mergeCell ref="H33:I33"/>
    <mergeCell ref="H36:H37"/>
    <mergeCell ref="I36:J37"/>
    <mergeCell ref="J27:K28"/>
    <mergeCell ref="L27:M28"/>
    <mergeCell ref="N27:O28"/>
    <mergeCell ref="R28:S28"/>
    <mergeCell ref="K36:L37"/>
    <mergeCell ref="N36:O38"/>
    <mergeCell ref="G2:T2"/>
    <mergeCell ref="H28:I29"/>
    <mergeCell ref="J4:M4"/>
    <mergeCell ref="N4:Q4"/>
    <mergeCell ref="R4:S6"/>
    <mergeCell ref="H5:H7"/>
    <mergeCell ref="J5:K6"/>
    <mergeCell ref="L5:M6"/>
    <mergeCell ref="N5:O6"/>
    <mergeCell ref="P5:Q6"/>
    <mergeCell ref="H8:H11"/>
    <mergeCell ref="H12:H15"/>
    <mergeCell ref="H16:H19"/>
    <mergeCell ref="H20:H23"/>
    <mergeCell ref="H26:O26"/>
    <mergeCell ref="T26:U26"/>
  </mergeCells>
  <conditionalFormatting sqref="U8:U24 Y25">
    <cfRule type="cellIs" dxfId="28" priority="1" stopIfTrue="1" operator="equal">
      <formula>"check"</formula>
    </cfRule>
  </conditionalFormatting>
  <conditionalFormatting sqref="W8 W12 W16 W20">
    <cfRule type="cellIs" dxfId="27" priority="2" stopIfTrue="1" operator="notEqual">
      <formula>0</formula>
    </cfRule>
  </conditionalFormatting>
  <hyperlinks>
    <hyperlink ref="G1" location="Menu!A1" display="Back to menu" xr:uid="{00000000-0004-0000-06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57" orientation="landscape" r:id="rId1"/>
  <headerFooter alignWithMargins="0"/>
  <ignoredErrors>
    <ignoredError sqref="H85:Q92 M44:Q47 M48:Q48 M49:Q55 H49:I55 H34:P34 R48:S48 R42:S42 R41:S41 R40:S40 R39:S39 R43:S47 R34:S38 R24:S27 H24:Q26 H8:I8 H9:I9 H10:I10 H11:I11 H12:I12 H13:I13 H14:I14 H15:I15 H16:I16 H17:I17 H18:I18 H19:I19 H20:I20 H21:I21 H22:I22 H23:I23 H35:Q35 H30:I30 P30:Q30 H31:I31 P31:Q31 H32:I32 P32:Q32 H33:I33 P33 H43:Q43 H39 M39 H40 M40 H41 M41:Q41 H42 M42:Q42 H56:Q84 R56:S84 J49:L55 J48:L48 J44:L47 Q34 Q33 R49:S55 J29:P29 H27:I27 K27 R29:S29 S28 O27:Q27 J28:K28 N28:P28 H37:M38 H36 J36 L36:M36 P39:Q39 P40:Q40 P37:Q38 P36:Q36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6" tint="0.59999389629810485"/>
    <pageSetUpPr fitToPage="1"/>
  </sheetPr>
  <dimension ref="A1:AL50"/>
  <sheetViews>
    <sheetView showGridLines="0" zoomScale="55" zoomScaleNormal="55" workbookViewId="0">
      <pane ySplit="2" topLeftCell="A3" activePane="bottomLeft" state="frozen"/>
      <selection activeCell="N29" sqref="N29"/>
      <selection pane="bottomLeft" activeCell="G1" sqref="G1"/>
    </sheetView>
  </sheetViews>
  <sheetFormatPr defaultColWidth="9.109375" defaultRowHeight="13.2"/>
  <cols>
    <col min="1" max="1" width="3.44140625" hidden="1" customWidth="1"/>
    <col min="2" max="2" width="2.109375" hidden="1" customWidth="1"/>
    <col min="3" max="3" width="5.6640625" hidden="1" customWidth="1"/>
    <col min="4" max="4" width="6.33203125" hidden="1" customWidth="1"/>
    <col min="5" max="5" width="10.6640625" hidden="1" customWidth="1"/>
    <col min="6" max="6" width="8" customWidth="1"/>
    <col min="7" max="7" width="2.33203125" customWidth="1"/>
    <col min="8" max="8" width="23.33203125" customWidth="1"/>
    <col min="9" max="9" width="27.6640625" customWidth="1"/>
    <col min="10" max="13" width="18.33203125" customWidth="1"/>
    <col min="14" max="14" width="15.88671875" customWidth="1"/>
    <col min="15" max="15" width="29.6640625" customWidth="1"/>
    <col min="16" max="16" width="14.44140625" customWidth="1"/>
    <col min="17" max="17" width="14.88671875" customWidth="1"/>
    <col min="18" max="20" width="18.33203125" customWidth="1"/>
    <col min="21" max="21" width="30" customWidth="1"/>
    <col min="22" max="22" width="15.5546875" customWidth="1"/>
    <col min="23" max="23" width="18.33203125" customWidth="1"/>
    <col min="24" max="24" width="5.6640625" customWidth="1"/>
    <col min="25" max="26" width="14" customWidth="1"/>
    <col min="32" max="32" width="9.44140625" bestFit="1" customWidth="1"/>
  </cols>
  <sheetData>
    <row r="1" spans="1:38" ht="36" customHeight="1">
      <c r="G1" s="359" t="s">
        <v>224</v>
      </c>
      <c r="I1" s="17"/>
    </row>
    <row r="2" spans="1:38" ht="54" customHeight="1">
      <c r="A2" t="s">
        <v>129</v>
      </c>
      <c r="G2" s="1831" t="s">
        <v>501</v>
      </c>
      <c r="H2" s="1832"/>
      <c r="I2" s="1832"/>
      <c r="J2" s="1832"/>
      <c r="K2" s="1832"/>
      <c r="L2" s="1832"/>
      <c r="M2" s="1832"/>
      <c r="N2" s="1832"/>
      <c r="O2" s="1832"/>
      <c r="P2" s="1832"/>
      <c r="Q2" s="1832"/>
      <c r="R2" s="1832"/>
      <c r="S2" s="1832"/>
      <c r="T2" s="1832"/>
      <c r="U2" s="1832"/>
      <c r="V2" s="1832"/>
      <c r="W2" s="1832"/>
      <c r="X2" s="1833"/>
    </row>
    <row r="3" spans="1:38" ht="13.35" customHeight="1" thickBot="1">
      <c r="G3" s="28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1:38" ht="29.85" customHeight="1" thickBot="1">
      <c r="G4" s="565"/>
      <c r="H4" s="963"/>
      <c r="I4" s="964"/>
      <c r="J4" s="1668" t="s">
        <v>394</v>
      </c>
      <c r="K4" s="1669"/>
      <c r="L4" s="1669"/>
      <c r="M4" s="1669"/>
      <c r="N4" s="1669"/>
      <c r="O4" s="1669"/>
      <c r="P4" s="1669"/>
      <c r="Q4" s="1669"/>
      <c r="R4" s="1669"/>
      <c r="S4" s="1669"/>
      <c r="T4" s="1669"/>
      <c r="U4" s="1670"/>
      <c r="V4" s="1664" t="s">
        <v>242</v>
      </c>
      <c r="W4" s="1665"/>
      <c r="X4" s="748"/>
      <c r="Y4" s="604"/>
    </row>
    <row r="5" spans="1:38" s="217" customFormat="1" ht="26.4" customHeight="1">
      <c r="G5" s="5"/>
      <c r="H5" s="1671" t="s">
        <v>27</v>
      </c>
      <c r="I5" s="724"/>
      <c r="J5" s="1674" t="s">
        <v>484</v>
      </c>
      <c r="K5" s="1675"/>
      <c r="L5" s="1675"/>
      <c r="M5" s="1675"/>
      <c r="N5" s="1675"/>
      <c r="O5" s="1676"/>
      <c r="P5" s="1674" t="s">
        <v>485</v>
      </c>
      <c r="Q5" s="1675"/>
      <c r="R5" s="1675"/>
      <c r="S5" s="1675"/>
      <c r="T5" s="1675"/>
      <c r="U5" s="1679"/>
      <c r="V5" s="1666"/>
      <c r="W5" s="1667"/>
      <c r="X5" s="965"/>
      <c r="Y5" s="966"/>
    </row>
    <row r="6" spans="1:38" ht="20.25" customHeight="1">
      <c r="G6" s="5"/>
      <c r="H6" s="1672"/>
      <c r="I6" s="725" t="s">
        <v>1</v>
      </c>
      <c r="J6" s="1675" t="s">
        <v>2</v>
      </c>
      <c r="K6" s="1677"/>
      <c r="L6" s="1675" t="s">
        <v>3</v>
      </c>
      <c r="M6" s="1677"/>
      <c r="N6" s="1675" t="s">
        <v>4</v>
      </c>
      <c r="O6" s="1676"/>
      <c r="P6" s="1678" t="s">
        <v>2</v>
      </c>
      <c r="Q6" s="1677"/>
      <c r="R6" s="1675" t="s">
        <v>3</v>
      </c>
      <c r="S6" s="1677"/>
      <c r="T6" s="1675" t="s">
        <v>4</v>
      </c>
      <c r="U6" s="1679"/>
      <c r="V6" s="1666"/>
      <c r="W6" s="1667"/>
      <c r="X6" s="604"/>
      <c r="Y6" s="749"/>
      <c r="Z6" s="3"/>
    </row>
    <row r="7" spans="1:38" ht="20.2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673"/>
      <c r="I7" s="726"/>
      <c r="J7" s="727" t="s">
        <v>35</v>
      </c>
      <c r="K7" s="728" t="s">
        <v>26</v>
      </c>
      <c r="L7" s="729"/>
      <c r="M7" s="728" t="s">
        <v>26</v>
      </c>
      <c r="N7" s="729"/>
      <c r="O7" s="734" t="s">
        <v>26</v>
      </c>
      <c r="P7" s="729"/>
      <c r="Q7" s="728" t="s">
        <v>26</v>
      </c>
      <c r="R7" s="729"/>
      <c r="S7" s="728" t="s">
        <v>26</v>
      </c>
      <c r="T7" s="729"/>
      <c r="U7" s="730" t="s">
        <v>26</v>
      </c>
      <c r="V7" s="731"/>
      <c r="W7" s="730" t="s">
        <v>26</v>
      </c>
      <c r="X7" s="604"/>
      <c r="Y7" s="749"/>
      <c r="Z7" s="3"/>
    </row>
    <row r="8" spans="1:38" ht="21.6" customHeight="1">
      <c r="A8" t="s">
        <v>175</v>
      </c>
      <c r="B8" t="s">
        <v>515</v>
      </c>
      <c r="C8">
        <v>0</v>
      </c>
      <c r="D8">
        <v>1</v>
      </c>
      <c r="E8" t="s">
        <v>516</v>
      </c>
      <c r="G8" s="5"/>
      <c r="H8" s="1565" t="s">
        <v>29</v>
      </c>
      <c r="I8" s="615" t="s">
        <v>5</v>
      </c>
      <c r="J8" s="616">
        <v>754.92</v>
      </c>
      <c r="K8" s="617">
        <f t="shared" ref="K8:K23" si="0">ROUND(J8 * (1 + VAT), 2)</f>
        <v>868.16</v>
      </c>
      <c r="L8" s="616">
        <v>188.7</v>
      </c>
      <c r="M8" s="617">
        <f t="shared" ref="M8:M23" si="1">ROUND(L8 * (1 + VAT), 2)</f>
        <v>217.01</v>
      </c>
      <c r="N8" s="616">
        <v>125.84</v>
      </c>
      <c r="O8" s="810">
        <f t="shared" ref="O8:O23" si="2">ROUND(N8 * (1 + VAT), 2)</f>
        <v>144.72</v>
      </c>
      <c r="P8" s="616">
        <v>313.35000000000002</v>
      </c>
      <c r="Q8" s="617">
        <f t="shared" ref="Q8:Q23" si="3">ROUND(P8 * (1 + VAT), 2)</f>
        <v>360.35</v>
      </c>
      <c r="R8" s="616">
        <v>176.16</v>
      </c>
      <c r="S8" s="617">
        <f t="shared" ref="S8:S23" si="4">ROUND(R8 * (1 + VAT), 2)</f>
        <v>202.58</v>
      </c>
      <c r="T8" s="616">
        <v>125.89</v>
      </c>
      <c r="U8" s="618">
        <f t="shared" ref="U8:U23" si="5">ROUND(T8 * (1 + VAT), 2)</f>
        <v>144.77000000000001</v>
      </c>
      <c r="V8" s="622">
        <v>0</v>
      </c>
      <c r="W8" s="623">
        <f t="shared" ref="W8:W23" si="6">ROUND(V8 * (1 + VAT), 2)</f>
        <v>0</v>
      </c>
      <c r="X8" s="751"/>
      <c r="Y8" s="752"/>
      <c r="Z8" s="236"/>
      <c r="AA8" s="231"/>
      <c r="AB8" s="220"/>
      <c r="AC8" s="220"/>
      <c r="AD8" s="220"/>
      <c r="AI8" s="232"/>
      <c r="AJ8" s="232"/>
      <c r="AK8" s="232"/>
      <c r="AL8" s="232"/>
    </row>
    <row r="9" spans="1:38" ht="21.6" customHeight="1">
      <c r="A9" t="s">
        <v>175</v>
      </c>
      <c r="B9" t="s">
        <v>515</v>
      </c>
      <c r="C9">
        <v>0</v>
      </c>
      <c r="D9">
        <v>2</v>
      </c>
      <c r="E9" t="s">
        <v>517</v>
      </c>
      <c r="G9" s="5"/>
      <c r="H9" s="1566"/>
      <c r="I9" s="615" t="s">
        <v>6</v>
      </c>
      <c r="J9" s="624">
        <v>733.19</v>
      </c>
      <c r="K9" s="625">
        <f t="shared" si="0"/>
        <v>843.17</v>
      </c>
      <c r="L9" s="624">
        <v>183.29</v>
      </c>
      <c r="M9" s="625">
        <f t="shared" si="1"/>
        <v>210.78</v>
      </c>
      <c r="N9" s="624">
        <v>122.2</v>
      </c>
      <c r="O9" s="811">
        <f t="shared" si="2"/>
        <v>140.53</v>
      </c>
      <c r="P9" s="624">
        <v>304.27999999999997</v>
      </c>
      <c r="Q9" s="625">
        <f t="shared" si="3"/>
        <v>349.92</v>
      </c>
      <c r="R9" s="624">
        <v>171.07</v>
      </c>
      <c r="S9" s="625">
        <f t="shared" si="4"/>
        <v>196.73</v>
      </c>
      <c r="T9" s="624">
        <v>122.2</v>
      </c>
      <c r="U9" s="626">
        <f t="shared" si="5"/>
        <v>140.53</v>
      </c>
      <c r="V9" s="630">
        <v>0</v>
      </c>
      <c r="W9" s="631">
        <f t="shared" si="6"/>
        <v>0</v>
      </c>
      <c r="X9" s="753"/>
      <c r="Y9" s="752"/>
      <c r="Z9" s="236"/>
      <c r="AA9" s="221"/>
      <c r="AB9" s="221"/>
      <c r="AC9" s="221"/>
      <c r="AD9" s="221"/>
      <c r="AI9" s="232"/>
      <c r="AJ9" s="232"/>
      <c r="AK9" s="232"/>
      <c r="AL9" s="232"/>
    </row>
    <row r="10" spans="1:38" ht="21.6" customHeight="1">
      <c r="A10" t="s">
        <v>175</v>
      </c>
      <c r="B10" t="s">
        <v>515</v>
      </c>
      <c r="C10">
        <v>0</v>
      </c>
      <c r="D10">
        <v>3</v>
      </c>
      <c r="E10" t="s">
        <v>518</v>
      </c>
      <c r="G10" s="5"/>
      <c r="H10" s="1566"/>
      <c r="I10" s="615" t="s">
        <v>7</v>
      </c>
      <c r="J10" s="624">
        <v>680.35</v>
      </c>
      <c r="K10" s="625">
        <f t="shared" si="0"/>
        <v>782.4</v>
      </c>
      <c r="L10" s="624">
        <v>170.09</v>
      </c>
      <c r="M10" s="625">
        <f t="shared" si="1"/>
        <v>195.6</v>
      </c>
      <c r="N10" s="624">
        <v>113.38</v>
      </c>
      <c r="O10" s="811">
        <f t="shared" si="2"/>
        <v>130.38999999999999</v>
      </c>
      <c r="P10" s="624">
        <v>282.36</v>
      </c>
      <c r="Q10" s="625">
        <f t="shared" si="3"/>
        <v>324.70999999999998</v>
      </c>
      <c r="R10" s="624">
        <v>158.76</v>
      </c>
      <c r="S10" s="625">
        <f t="shared" si="4"/>
        <v>182.57</v>
      </c>
      <c r="T10" s="624">
        <v>113.38</v>
      </c>
      <c r="U10" s="626">
        <f t="shared" si="5"/>
        <v>130.38999999999999</v>
      </c>
      <c r="V10" s="630">
        <v>0</v>
      </c>
      <c r="W10" s="631">
        <f t="shared" si="6"/>
        <v>0</v>
      </c>
      <c r="X10" s="753"/>
      <c r="Y10" s="752"/>
      <c r="Z10" s="236"/>
      <c r="AA10" s="221"/>
      <c r="AB10" s="221"/>
      <c r="AC10" s="221"/>
      <c r="AD10" s="221"/>
      <c r="AI10" s="232"/>
      <c r="AJ10" s="232"/>
      <c r="AK10" s="232"/>
      <c r="AL10" s="232"/>
    </row>
    <row r="11" spans="1:38" ht="21.6" customHeight="1">
      <c r="A11" t="s">
        <v>175</v>
      </c>
      <c r="B11" t="s">
        <v>515</v>
      </c>
      <c r="C11">
        <v>0</v>
      </c>
      <c r="D11">
        <v>4</v>
      </c>
      <c r="E11" t="s">
        <v>519</v>
      </c>
      <c r="G11" s="5"/>
      <c r="H11" s="1567"/>
      <c r="I11" s="632" t="s">
        <v>115</v>
      </c>
      <c r="J11" s="633">
        <v>634.41999999999996</v>
      </c>
      <c r="K11" s="634">
        <f t="shared" si="0"/>
        <v>729.58</v>
      </c>
      <c r="L11" s="633">
        <v>158.61000000000001</v>
      </c>
      <c r="M11" s="634">
        <f t="shared" si="1"/>
        <v>182.4</v>
      </c>
      <c r="N11" s="633">
        <v>105.74</v>
      </c>
      <c r="O11" s="812">
        <f t="shared" si="2"/>
        <v>121.6</v>
      </c>
      <c r="P11" s="633">
        <v>263.3</v>
      </c>
      <c r="Q11" s="634">
        <f t="shared" si="3"/>
        <v>302.8</v>
      </c>
      <c r="R11" s="633">
        <v>148.04</v>
      </c>
      <c r="S11" s="634">
        <f t="shared" si="4"/>
        <v>170.25</v>
      </c>
      <c r="T11" s="633">
        <v>105.74</v>
      </c>
      <c r="U11" s="635">
        <f t="shared" si="5"/>
        <v>121.6</v>
      </c>
      <c r="V11" s="639">
        <v>0</v>
      </c>
      <c r="W11" s="640">
        <f t="shared" si="6"/>
        <v>0</v>
      </c>
      <c r="X11" s="753"/>
      <c r="Y11" s="752"/>
      <c r="Z11" s="236"/>
      <c r="AA11" s="221"/>
      <c r="AB11" s="221"/>
      <c r="AC11" s="221"/>
      <c r="AD11" s="221"/>
      <c r="AI11" s="232"/>
      <c r="AJ11" s="232"/>
      <c r="AK11" s="232"/>
      <c r="AL11" s="232"/>
    </row>
    <row r="12" spans="1:38" ht="21.6" customHeight="1">
      <c r="A12" t="s">
        <v>175</v>
      </c>
      <c r="B12" t="s">
        <v>515</v>
      </c>
      <c r="C12">
        <v>1</v>
      </c>
      <c r="D12">
        <v>1</v>
      </c>
      <c r="E12" t="s">
        <v>520</v>
      </c>
      <c r="G12" s="5"/>
      <c r="H12" s="1565" t="s">
        <v>30</v>
      </c>
      <c r="I12" s="615" t="s">
        <v>5</v>
      </c>
      <c r="J12" s="616">
        <v>765.2</v>
      </c>
      <c r="K12" s="617">
        <f t="shared" si="0"/>
        <v>879.98</v>
      </c>
      <c r="L12" s="616">
        <v>191.31</v>
      </c>
      <c r="M12" s="617">
        <f t="shared" si="1"/>
        <v>220.01</v>
      </c>
      <c r="N12" s="616">
        <v>127.55</v>
      </c>
      <c r="O12" s="810">
        <f t="shared" si="2"/>
        <v>146.68</v>
      </c>
      <c r="P12" s="616">
        <v>317.58</v>
      </c>
      <c r="Q12" s="617">
        <f t="shared" si="3"/>
        <v>365.22</v>
      </c>
      <c r="R12" s="616">
        <v>178.57</v>
      </c>
      <c r="S12" s="617">
        <f t="shared" si="4"/>
        <v>205.36</v>
      </c>
      <c r="T12" s="616">
        <v>127.55</v>
      </c>
      <c r="U12" s="618">
        <f t="shared" si="5"/>
        <v>146.68</v>
      </c>
      <c r="V12" s="641">
        <v>0</v>
      </c>
      <c r="W12" s="642">
        <f t="shared" si="6"/>
        <v>0</v>
      </c>
      <c r="X12" s="604"/>
      <c r="Y12" s="752"/>
      <c r="Z12" s="236"/>
      <c r="AA12" s="231"/>
      <c r="AB12" s="220"/>
      <c r="AC12" s="220"/>
      <c r="AD12" s="220"/>
      <c r="AI12" s="232"/>
      <c r="AJ12" s="232"/>
      <c r="AK12" s="232"/>
      <c r="AL12" s="232"/>
    </row>
    <row r="13" spans="1:38" ht="21.6" customHeight="1">
      <c r="A13" t="s">
        <v>175</v>
      </c>
      <c r="B13" t="s">
        <v>515</v>
      </c>
      <c r="C13">
        <v>1</v>
      </c>
      <c r="D13">
        <v>2</v>
      </c>
      <c r="E13" t="s">
        <v>521</v>
      </c>
      <c r="G13" s="5"/>
      <c r="H13" s="1566"/>
      <c r="I13" s="615" t="s">
        <v>6</v>
      </c>
      <c r="J13" s="624">
        <v>741.59</v>
      </c>
      <c r="K13" s="625">
        <f t="shared" si="0"/>
        <v>852.83</v>
      </c>
      <c r="L13" s="624">
        <v>185.41</v>
      </c>
      <c r="M13" s="625">
        <f t="shared" si="1"/>
        <v>213.22</v>
      </c>
      <c r="N13" s="624">
        <v>123.62</v>
      </c>
      <c r="O13" s="811">
        <f t="shared" si="2"/>
        <v>142.16</v>
      </c>
      <c r="P13" s="624">
        <v>307.76</v>
      </c>
      <c r="Q13" s="625">
        <f t="shared" si="3"/>
        <v>353.92</v>
      </c>
      <c r="R13" s="624">
        <v>173.05</v>
      </c>
      <c r="S13" s="625">
        <f t="shared" si="4"/>
        <v>199.01</v>
      </c>
      <c r="T13" s="624">
        <v>123.62</v>
      </c>
      <c r="U13" s="626">
        <f t="shared" si="5"/>
        <v>142.16</v>
      </c>
      <c r="V13" s="630">
        <v>0</v>
      </c>
      <c r="W13" s="631">
        <f t="shared" si="6"/>
        <v>0</v>
      </c>
      <c r="X13" s="754"/>
      <c r="Y13" s="752"/>
      <c r="Z13" s="236"/>
      <c r="AA13" s="221"/>
      <c r="AB13" s="221"/>
      <c r="AC13" s="221"/>
      <c r="AD13" s="221"/>
      <c r="AI13" s="232"/>
      <c r="AJ13" s="232"/>
      <c r="AK13" s="232"/>
      <c r="AL13" s="232"/>
    </row>
    <row r="14" spans="1:38" ht="21.6" customHeight="1">
      <c r="A14" t="s">
        <v>175</v>
      </c>
      <c r="B14" t="s">
        <v>515</v>
      </c>
      <c r="C14">
        <v>1</v>
      </c>
      <c r="D14">
        <v>3</v>
      </c>
      <c r="E14" t="s">
        <v>522</v>
      </c>
      <c r="G14" s="5"/>
      <c r="H14" s="1566"/>
      <c r="I14" s="615" t="s">
        <v>7</v>
      </c>
      <c r="J14" s="624">
        <v>687.16</v>
      </c>
      <c r="K14" s="625">
        <f t="shared" si="0"/>
        <v>790.23</v>
      </c>
      <c r="L14" s="624">
        <v>171.8</v>
      </c>
      <c r="M14" s="625">
        <f t="shared" si="1"/>
        <v>197.57</v>
      </c>
      <c r="N14" s="624">
        <v>114.53</v>
      </c>
      <c r="O14" s="811">
        <f t="shared" si="2"/>
        <v>131.71</v>
      </c>
      <c r="P14" s="624">
        <v>285.17</v>
      </c>
      <c r="Q14" s="625">
        <f t="shared" si="3"/>
        <v>327.95</v>
      </c>
      <c r="R14" s="624">
        <v>160.34</v>
      </c>
      <c r="S14" s="625">
        <f t="shared" si="4"/>
        <v>184.39</v>
      </c>
      <c r="T14" s="624">
        <v>114.53</v>
      </c>
      <c r="U14" s="626">
        <f t="shared" si="5"/>
        <v>131.71</v>
      </c>
      <c r="V14" s="630">
        <v>0</v>
      </c>
      <c r="W14" s="631">
        <f t="shared" si="6"/>
        <v>0</v>
      </c>
      <c r="X14" s="754"/>
      <c r="Y14" s="752"/>
      <c r="Z14" s="236"/>
      <c r="AA14" s="221"/>
      <c r="AB14" s="221"/>
      <c r="AC14" s="221"/>
      <c r="AD14" s="221"/>
      <c r="AI14" s="232"/>
      <c r="AJ14" s="232"/>
      <c r="AK14" s="232"/>
      <c r="AL14" s="232"/>
    </row>
    <row r="15" spans="1:38" ht="21.6" customHeight="1">
      <c r="A15" t="s">
        <v>175</v>
      </c>
      <c r="B15" t="s">
        <v>515</v>
      </c>
      <c r="C15">
        <v>1</v>
      </c>
      <c r="D15">
        <v>4</v>
      </c>
      <c r="E15" t="s">
        <v>523</v>
      </c>
      <c r="G15" s="5"/>
      <c r="H15" s="1567"/>
      <c r="I15" s="632" t="s">
        <v>115</v>
      </c>
      <c r="J15" s="633">
        <v>640.77</v>
      </c>
      <c r="K15" s="634">
        <f t="shared" si="0"/>
        <v>736.89</v>
      </c>
      <c r="L15" s="633">
        <v>160.19</v>
      </c>
      <c r="M15" s="634">
        <f t="shared" si="1"/>
        <v>184.22</v>
      </c>
      <c r="N15" s="633">
        <v>106.79</v>
      </c>
      <c r="O15" s="812">
        <f t="shared" si="2"/>
        <v>122.81</v>
      </c>
      <c r="P15" s="633">
        <v>265.92</v>
      </c>
      <c r="Q15" s="634">
        <f t="shared" si="3"/>
        <v>305.81</v>
      </c>
      <c r="R15" s="633">
        <v>149.52000000000001</v>
      </c>
      <c r="S15" s="634">
        <f t="shared" si="4"/>
        <v>171.95</v>
      </c>
      <c r="T15" s="633">
        <v>106.79</v>
      </c>
      <c r="U15" s="635">
        <f t="shared" si="5"/>
        <v>122.81</v>
      </c>
      <c r="V15" s="639">
        <v>0</v>
      </c>
      <c r="W15" s="640">
        <f t="shared" si="6"/>
        <v>0</v>
      </c>
      <c r="X15" s="754"/>
      <c r="Y15" s="752"/>
      <c r="Z15" s="236"/>
      <c r="AA15" s="221"/>
      <c r="AB15" s="221"/>
      <c r="AC15" s="221"/>
      <c r="AD15" s="221"/>
      <c r="AI15" s="232"/>
      <c r="AJ15" s="232"/>
      <c r="AK15" s="232"/>
      <c r="AL15" s="232"/>
    </row>
    <row r="16" spans="1:38" ht="21.6" customHeight="1">
      <c r="A16" t="s">
        <v>175</v>
      </c>
      <c r="B16" t="s">
        <v>515</v>
      </c>
      <c r="C16">
        <v>2</v>
      </c>
      <c r="D16">
        <v>1</v>
      </c>
      <c r="E16" t="s">
        <v>524</v>
      </c>
      <c r="G16" s="5"/>
      <c r="H16" s="1565" t="s">
        <v>31</v>
      </c>
      <c r="I16" s="615" t="s">
        <v>5</v>
      </c>
      <c r="J16" s="616">
        <v>772.4</v>
      </c>
      <c r="K16" s="617">
        <f t="shared" si="0"/>
        <v>888.26</v>
      </c>
      <c r="L16" s="616">
        <v>193.09</v>
      </c>
      <c r="M16" s="617">
        <f t="shared" si="1"/>
        <v>222.05</v>
      </c>
      <c r="N16" s="616">
        <v>128.76</v>
      </c>
      <c r="O16" s="810">
        <f t="shared" si="2"/>
        <v>148.07</v>
      </c>
      <c r="P16" s="616">
        <v>320.60000000000002</v>
      </c>
      <c r="Q16" s="617">
        <f t="shared" si="3"/>
        <v>368.69</v>
      </c>
      <c r="R16" s="616">
        <v>180.24</v>
      </c>
      <c r="S16" s="617">
        <f t="shared" si="4"/>
        <v>207.28</v>
      </c>
      <c r="T16" s="616">
        <v>128.77000000000001</v>
      </c>
      <c r="U16" s="618">
        <f t="shared" si="5"/>
        <v>148.09</v>
      </c>
      <c r="V16" s="641">
        <v>0</v>
      </c>
      <c r="W16" s="642">
        <f t="shared" si="6"/>
        <v>0</v>
      </c>
      <c r="X16" s="604"/>
      <c r="Y16" s="752"/>
      <c r="Z16" s="236"/>
      <c r="AA16" s="231"/>
      <c r="AB16" s="220"/>
      <c r="AC16" s="220"/>
      <c r="AD16" s="220"/>
      <c r="AI16" s="232"/>
      <c r="AJ16" s="232"/>
      <c r="AK16" s="232"/>
      <c r="AL16" s="232"/>
    </row>
    <row r="17" spans="1:38" ht="21.6" customHeight="1">
      <c r="A17" t="s">
        <v>175</v>
      </c>
      <c r="B17" t="s">
        <v>515</v>
      </c>
      <c r="C17">
        <v>2</v>
      </c>
      <c r="D17">
        <v>2</v>
      </c>
      <c r="E17" t="s">
        <v>525</v>
      </c>
      <c r="G17" s="5"/>
      <c r="H17" s="1566"/>
      <c r="I17" s="615" t="s">
        <v>6</v>
      </c>
      <c r="J17" s="624">
        <v>749.21</v>
      </c>
      <c r="K17" s="625">
        <f t="shared" si="0"/>
        <v>861.59</v>
      </c>
      <c r="L17" s="624">
        <v>187.32</v>
      </c>
      <c r="M17" s="625">
        <f t="shared" si="1"/>
        <v>215.42</v>
      </c>
      <c r="N17" s="624">
        <v>124.9</v>
      </c>
      <c r="O17" s="811">
        <f t="shared" si="2"/>
        <v>143.63999999999999</v>
      </c>
      <c r="P17" s="624">
        <v>310.95</v>
      </c>
      <c r="Q17" s="625">
        <f t="shared" si="3"/>
        <v>357.59</v>
      </c>
      <c r="R17" s="624">
        <v>174.82</v>
      </c>
      <c r="S17" s="625">
        <f t="shared" si="4"/>
        <v>201.04</v>
      </c>
      <c r="T17" s="624">
        <v>124.9</v>
      </c>
      <c r="U17" s="626">
        <f t="shared" si="5"/>
        <v>143.63999999999999</v>
      </c>
      <c r="V17" s="630">
        <v>0</v>
      </c>
      <c r="W17" s="631">
        <f t="shared" si="6"/>
        <v>0</v>
      </c>
      <c r="X17" s="755"/>
      <c r="Y17" s="752"/>
      <c r="Z17" s="236"/>
      <c r="AA17" s="221"/>
      <c r="AB17" s="221"/>
      <c r="AC17" s="221"/>
      <c r="AD17" s="221"/>
      <c r="AI17" s="232"/>
      <c r="AJ17" s="232"/>
      <c r="AK17" s="232"/>
      <c r="AL17" s="232"/>
    </row>
    <row r="18" spans="1:38" ht="21.6" customHeight="1">
      <c r="A18" t="s">
        <v>175</v>
      </c>
      <c r="B18" t="s">
        <v>515</v>
      </c>
      <c r="C18">
        <v>2</v>
      </c>
      <c r="D18">
        <v>3</v>
      </c>
      <c r="E18" t="s">
        <v>526</v>
      </c>
      <c r="G18" s="5"/>
      <c r="H18" s="1566"/>
      <c r="I18" s="615" t="s">
        <v>7</v>
      </c>
      <c r="J18" s="624">
        <v>693.96</v>
      </c>
      <c r="K18" s="625">
        <f t="shared" si="0"/>
        <v>798.05</v>
      </c>
      <c r="L18" s="624">
        <v>173.49</v>
      </c>
      <c r="M18" s="625">
        <f t="shared" si="1"/>
        <v>199.51</v>
      </c>
      <c r="N18" s="624">
        <v>115.66</v>
      </c>
      <c r="O18" s="811">
        <f t="shared" si="2"/>
        <v>133.01</v>
      </c>
      <c r="P18" s="624">
        <v>288.01</v>
      </c>
      <c r="Q18" s="625">
        <f t="shared" si="3"/>
        <v>331.21</v>
      </c>
      <c r="R18" s="624">
        <v>161.91999999999999</v>
      </c>
      <c r="S18" s="625">
        <f t="shared" si="4"/>
        <v>186.21</v>
      </c>
      <c r="T18" s="624">
        <v>115.66</v>
      </c>
      <c r="U18" s="626">
        <f t="shared" si="5"/>
        <v>133.01</v>
      </c>
      <c r="V18" s="630">
        <v>0</v>
      </c>
      <c r="W18" s="631">
        <f t="shared" si="6"/>
        <v>0</v>
      </c>
      <c r="X18" s="755"/>
      <c r="Y18" s="752"/>
      <c r="Z18" s="236"/>
      <c r="AA18" s="221"/>
      <c r="AB18" s="221"/>
      <c r="AC18" s="221"/>
      <c r="AD18" s="221"/>
      <c r="AI18" s="232"/>
      <c r="AJ18" s="232"/>
      <c r="AK18" s="232"/>
      <c r="AL18" s="232"/>
    </row>
    <row r="19" spans="1:38" ht="21.6" customHeight="1">
      <c r="A19" t="s">
        <v>175</v>
      </c>
      <c r="B19" t="s">
        <v>515</v>
      </c>
      <c r="C19">
        <v>2</v>
      </c>
      <c r="D19">
        <v>4</v>
      </c>
      <c r="E19" t="s">
        <v>527</v>
      </c>
      <c r="G19" s="5"/>
      <c r="H19" s="1567"/>
      <c r="I19" s="632" t="s">
        <v>115</v>
      </c>
      <c r="J19" s="633">
        <v>647.11</v>
      </c>
      <c r="K19" s="634">
        <f t="shared" si="0"/>
        <v>744.18</v>
      </c>
      <c r="L19" s="633">
        <v>161.78</v>
      </c>
      <c r="M19" s="634">
        <f t="shared" si="1"/>
        <v>186.05</v>
      </c>
      <c r="N19" s="633">
        <v>107.85</v>
      </c>
      <c r="O19" s="812">
        <f t="shared" si="2"/>
        <v>124.03</v>
      </c>
      <c r="P19" s="633">
        <v>268.56</v>
      </c>
      <c r="Q19" s="634">
        <f t="shared" si="3"/>
        <v>308.83999999999997</v>
      </c>
      <c r="R19" s="633">
        <v>151</v>
      </c>
      <c r="S19" s="634">
        <f t="shared" si="4"/>
        <v>173.65</v>
      </c>
      <c r="T19" s="633">
        <v>107.85</v>
      </c>
      <c r="U19" s="635">
        <f t="shared" si="5"/>
        <v>124.03</v>
      </c>
      <c r="V19" s="639">
        <v>0</v>
      </c>
      <c r="W19" s="640">
        <f t="shared" si="6"/>
        <v>0</v>
      </c>
      <c r="X19" s="753"/>
      <c r="Y19" s="752"/>
      <c r="Z19" s="236"/>
      <c r="AA19" s="222"/>
      <c r="AB19" s="222"/>
      <c r="AC19" s="222"/>
      <c r="AD19" s="222"/>
      <c r="AI19" s="232"/>
      <c r="AJ19" s="232"/>
      <c r="AK19" s="232"/>
      <c r="AL19" s="232"/>
    </row>
    <row r="20" spans="1:38" ht="21.6" customHeight="1">
      <c r="A20" t="s">
        <v>175</v>
      </c>
      <c r="B20" t="s">
        <v>515</v>
      </c>
      <c r="C20">
        <v>3</v>
      </c>
      <c r="D20">
        <v>1</v>
      </c>
      <c r="E20" t="s">
        <v>528</v>
      </c>
      <c r="G20" s="5"/>
      <c r="H20" s="1565" t="s">
        <v>32</v>
      </c>
      <c r="I20" s="615" t="s">
        <v>5</v>
      </c>
      <c r="J20" s="616">
        <v>781.01</v>
      </c>
      <c r="K20" s="617">
        <f t="shared" si="0"/>
        <v>898.16</v>
      </c>
      <c r="L20" s="616">
        <v>195.25</v>
      </c>
      <c r="M20" s="617">
        <f t="shared" si="1"/>
        <v>224.54</v>
      </c>
      <c r="N20" s="616">
        <v>130.16999999999999</v>
      </c>
      <c r="O20" s="810">
        <f t="shared" si="2"/>
        <v>149.69999999999999</v>
      </c>
      <c r="P20" s="616">
        <v>324.11</v>
      </c>
      <c r="Q20" s="617">
        <f t="shared" si="3"/>
        <v>372.73</v>
      </c>
      <c r="R20" s="616">
        <v>182.24</v>
      </c>
      <c r="S20" s="617">
        <f t="shared" si="4"/>
        <v>209.58</v>
      </c>
      <c r="T20" s="616">
        <v>130.16999999999999</v>
      </c>
      <c r="U20" s="618">
        <f t="shared" si="5"/>
        <v>149.69999999999999</v>
      </c>
      <c r="V20" s="641">
        <v>0</v>
      </c>
      <c r="W20" s="642">
        <f t="shared" si="6"/>
        <v>0</v>
      </c>
      <c r="X20" s="604"/>
      <c r="Y20" s="752"/>
      <c r="Z20" s="236"/>
      <c r="AA20" s="231"/>
      <c r="AB20" s="220"/>
      <c r="AC20" s="220"/>
      <c r="AD20" s="220"/>
      <c r="AI20" s="232"/>
      <c r="AJ20" s="232"/>
      <c r="AK20" s="232"/>
      <c r="AL20" s="232"/>
    </row>
    <row r="21" spans="1:38" ht="21.6" customHeight="1">
      <c r="A21" t="s">
        <v>175</v>
      </c>
      <c r="B21" t="s">
        <v>515</v>
      </c>
      <c r="C21">
        <v>3</v>
      </c>
      <c r="D21">
        <v>2</v>
      </c>
      <c r="E21" t="s">
        <v>529</v>
      </c>
      <c r="G21" s="5"/>
      <c r="H21" s="1566"/>
      <c r="I21" s="615" t="s">
        <v>6</v>
      </c>
      <c r="J21" s="624">
        <v>756.32</v>
      </c>
      <c r="K21" s="625">
        <f t="shared" si="0"/>
        <v>869.77</v>
      </c>
      <c r="L21" s="624">
        <v>189.07</v>
      </c>
      <c r="M21" s="625">
        <f t="shared" si="1"/>
        <v>217.43</v>
      </c>
      <c r="N21" s="624">
        <v>126.06</v>
      </c>
      <c r="O21" s="811">
        <f t="shared" si="2"/>
        <v>144.97</v>
      </c>
      <c r="P21" s="624">
        <v>313.87</v>
      </c>
      <c r="Q21" s="625">
        <f t="shared" si="3"/>
        <v>360.95</v>
      </c>
      <c r="R21" s="624">
        <v>176.47</v>
      </c>
      <c r="S21" s="625">
        <f t="shared" si="4"/>
        <v>202.94</v>
      </c>
      <c r="T21" s="624">
        <v>126.06</v>
      </c>
      <c r="U21" s="626">
        <f t="shared" si="5"/>
        <v>144.97</v>
      </c>
      <c r="V21" s="630">
        <v>0</v>
      </c>
      <c r="W21" s="631">
        <f t="shared" si="6"/>
        <v>0</v>
      </c>
      <c r="X21" s="755"/>
      <c r="Y21" s="752"/>
      <c r="Z21" s="236"/>
      <c r="AA21" s="221"/>
      <c r="AB21" s="221"/>
      <c r="AC21" s="221"/>
      <c r="AD21" s="221"/>
      <c r="AI21" s="232"/>
      <c r="AJ21" s="232"/>
      <c r="AK21" s="232"/>
      <c r="AL21" s="232"/>
    </row>
    <row r="22" spans="1:38" ht="21.6" customHeight="1">
      <c r="A22" t="s">
        <v>175</v>
      </c>
      <c r="B22" t="s">
        <v>515</v>
      </c>
      <c r="C22">
        <v>3</v>
      </c>
      <c r="D22">
        <v>3</v>
      </c>
      <c r="E22" t="s">
        <v>530</v>
      </c>
      <c r="G22" s="5"/>
      <c r="H22" s="1566"/>
      <c r="I22" s="615" t="s">
        <v>7</v>
      </c>
      <c r="J22" s="624">
        <v>700.77</v>
      </c>
      <c r="K22" s="625">
        <f t="shared" si="0"/>
        <v>805.89</v>
      </c>
      <c r="L22" s="624">
        <v>175.19</v>
      </c>
      <c r="M22" s="625">
        <f t="shared" si="1"/>
        <v>201.47</v>
      </c>
      <c r="N22" s="624">
        <v>116.79</v>
      </c>
      <c r="O22" s="811">
        <f t="shared" si="2"/>
        <v>134.31</v>
      </c>
      <c r="P22" s="624">
        <v>290.81</v>
      </c>
      <c r="Q22" s="625">
        <f t="shared" si="3"/>
        <v>334.43</v>
      </c>
      <c r="R22" s="624">
        <v>163.52000000000001</v>
      </c>
      <c r="S22" s="625">
        <f t="shared" si="4"/>
        <v>188.05</v>
      </c>
      <c r="T22" s="624">
        <v>116.79</v>
      </c>
      <c r="U22" s="626">
        <f t="shared" si="5"/>
        <v>134.31</v>
      </c>
      <c r="V22" s="630">
        <v>0</v>
      </c>
      <c r="W22" s="631">
        <f t="shared" si="6"/>
        <v>0</v>
      </c>
      <c r="X22" s="755"/>
      <c r="Y22" s="752"/>
      <c r="Z22" s="236"/>
      <c r="AA22" s="221"/>
      <c r="AB22" s="221"/>
      <c r="AC22" s="221"/>
      <c r="AD22" s="221"/>
      <c r="AI22" s="232"/>
      <c r="AJ22" s="232"/>
      <c r="AK22" s="232"/>
      <c r="AL22" s="232"/>
    </row>
    <row r="23" spans="1:38" ht="21.6" customHeight="1" thickBot="1">
      <c r="A23" t="s">
        <v>175</v>
      </c>
      <c r="B23" t="s">
        <v>515</v>
      </c>
      <c r="C23">
        <v>3</v>
      </c>
      <c r="D23">
        <v>4</v>
      </c>
      <c r="E23" t="s">
        <v>531</v>
      </c>
      <c r="G23" s="5"/>
      <c r="H23" s="1584"/>
      <c r="I23" s="643" t="s">
        <v>115</v>
      </c>
      <c r="J23" s="644">
        <v>653.45000000000005</v>
      </c>
      <c r="K23" s="645">
        <f t="shared" si="0"/>
        <v>751.47</v>
      </c>
      <c r="L23" s="644">
        <v>163.37</v>
      </c>
      <c r="M23" s="645">
        <f t="shared" si="1"/>
        <v>187.88</v>
      </c>
      <c r="N23" s="644">
        <v>108.9</v>
      </c>
      <c r="O23" s="813">
        <f t="shared" si="2"/>
        <v>125.24</v>
      </c>
      <c r="P23" s="644">
        <v>271.19</v>
      </c>
      <c r="Q23" s="645">
        <f t="shared" si="3"/>
        <v>311.87</v>
      </c>
      <c r="R23" s="644">
        <v>152.46</v>
      </c>
      <c r="S23" s="645">
        <f t="shared" si="4"/>
        <v>175.33</v>
      </c>
      <c r="T23" s="644">
        <v>108.9</v>
      </c>
      <c r="U23" s="646">
        <f t="shared" si="5"/>
        <v>125.24</v>
      </c>
      <c r="V23" s="650">
        <v>0</v>
      </c>
      <c r="W23" s="651">
        <f t="shared" si="6"/>
        <v>0</v>
      </c>
      <c r="X23" s="753"/>
      <c r="Y23" s="752"/>
      <c r="Z23" s="236"/>
      <c r="AA23" s="222"/>
      <c r="AB23" s="222"/>
      <c r="AC23" s="222"/>
      <c r="AD23" s="222"/>
      <c r="AI23" s="232"/>
      <c r="AJ23" s="232"/>
      <c r="AK23" s="232"/>
      <c r="AL23" s="232"/>
    </row>
    <row r="24" spans="1:38" ht="20.25" customHeight="1">
      <c r="G24" s="8"/>
      <c r="H24" s="652"/>
      <c r="I24" s="653" t="s">
        <v>116</v>
      </c>
      <c r="J24" s="654"/>
      <c r="K24" s="655"/>
      <c r="L24" s="654"/>
      <c r="M24" s="655"/>
      <c r="N24" s="654"/>
      <c r="O24" s="655"/>
      <c r="P24" s="654"/>
      <c r="Q24" s="655"/>
      <c r="R24" s="654"/>
      <c r="S24" s="655"/>
      <c r="T24" s="654"/>
      <c r="U24" s="655"/>
      <c r="V24" s="656"/>
      <c r="W24" s="657"/>
      <c r="X24" s="753"/>
      <c r="Y24" s="752"/>
      <c r="Z24" s="222"/>
      <c r="AA24" s="222"/>
      <c r="AB24" s="222"/>
      <c r="AC24" s="222"/>
      <c r="AD24" s="222"/>
      <c r="AI24" s="232"/>
      <c r="AJ24" s="232"/>
      <c r="AK24" s="232"/>
      <c r="AL24" s="232"/>
    </row>
    <row r="25" spans="1:38" ht="20.25" customHeight="1" thickBot="1">
      <c r="G25" s="8"/>
      <c r="H25" s="652"/>
      <c r="I25" s="658"/>
      <c r="J25" s="654"/>
      <c r="K25" s="659"/>
      <c r="L25" s="654"/>
      <c r="M25" s="659"/>
      <c r="N25" s="604"/>
      <c r="O25" s="604"/>
      <c r="P25" s="604"/>
      <c r="Q25" s="659"/>
      <c r="R25" s="654"/>
      <c r="S25" s="659"/>
      <c r="T25" s="654"/>
      <c r="U25" s="659"/>
      <c r="V25" s="656"/>
      <c r="W25" s="814"/>
      <c r="X25" s="604"/>
      <c r="Y25" s="752"/>
      <c r="Z25" s="222"/>
      <c r="AA25" s="222"/>
      <c r="AB25" s="222"/>
      <c r="AC25" s="222"/>
      <c r="AD25" s="222"/>
      <c r="AG25" s="232"/>
      <c r="AH25" s="232"/>
      <c r="AI25" s="232"/>
      <c r="AJ25" s="232"/>
      <c r="AK25" s="232"/>
      <c r="AL25" s="232"/>
    </row>
    <row r="26" spans="1:38" ht="38.25" customHeight="1">
      <c r="G26" s="8"/>
      <c r="H26" s="1702" t="s">
        <v>64</v>
      </c>
      <c r="I26" s="1858"/>
      <c r="J26" s="1707" t="s">
        <v>478</v>
      </c>
      <c r="K26" s="1704"/>
      <c r="L26" s="1707" t="s">
        <v>479</v>
      </c>
      <c r="M26" s="1693"/>
      <c r="N26" s="604"/>
      <c r="O26" s="604"/>
      <c r="P26" s="604"/>
      <c r="Q26" s="604"/>
      <c r="R26" s="604"/>
      <c r="S26" s="604"/>
      <c r="T26" s="604"/>
      <c r="U26" s="604"/>
      <c r="V26" s="604"/>
      <c r="W26" s="604"/>
      <c r="X26" s="604"/>
      <c r="Y26" s="604"/>
    </row>
    <row r="27" spans="1:38" ht="21" customHeight="1" thickBot="1">
      <c r="G27" s="8"/>
      <c r="H27" s="967"/>
      <c r="I27" s="968"/>
      <c r="J27" s="1708"/>
      <c r="K27" s="1706"/>
      <c r="L27" s="1708"/>
      <c r="M27" s="1667"/>
      <c r="N27" s="604"/>
      <c r="O27" s="604"/>
      <c r="P27" s="604"/>
      <c r="Q27" s="604"/>
      <c r="R27" s="604"/>
      <c r="S27" s="604"/>
      <c r="T27" s="604"/>
      <c r="U27" s="604"/>
      <c r="V27" s="946"/>
      <c r="W27" s="946"/>
      <c r="X27" s="604"/>
      <c r="Y27" s="604"/>
    </row>
    <row r="28" spans="1:38" ht="75" customHeight="1">
      <c r="A28" t="s">
        <v>76</v>
      </c>
      <c r="B28" t="s">
        <v>123</v>
      </c>
      <c r="C28" t="s">
        <v>120</v>
      </c>
      <c r="D28" t="s">
        <v>1</v>
      </c>
      <c r="E28" t="s">
        <v>121</v>
      </c>
      <c r="G28" s="8"/>
      <c r="H28" s="1710"/>
      <c r="I28" s="1711"/>
      <c r="J28" s="743"/>
      <c r="K28" s="742" t="s">
        <v>26</v>
      </c>
      <c r="L28" s="743"/>
      <c r="M28" s="744" t="s">
        <v>26</v>
      </c>
      <c r="N28" s="666"/>
      <c r="O28" s="969"/>
      <c r="P28" s="1856" t="s">
        <v>252</v>
      </c>
      <c r="Q28" s="1704"/>
      <c r="R28" s="1856" t="s">
        <v>487</v>
      </c>
      <c r="S28" s="1665"/>
      <c r="T28" s="604"/>
      <c r="U28" s="1664" t="s">
        <v>401</v>
      </c>
      <c r="V28" s="1709"/>
      <c r="W28" s="1665"/>
      <c r="X28" s="604"/>
      <c r="Y28" s="604"/>
    </row>
    <row r="29" spans="1:38" ht="21.6" customHeight="1">
      <c r="A29" t="s">
        <v>175</v>
      </c>
      <c r="B29" t="s">
        <v>515</v>
      </c>
      <c r="C29">
        <v>0</v>
      </c>
      <c r="D29">
        <v>1</v>
      </c>
      <c r="E29" t="s">
        <v>516</v>
      </c>
      <c r="G29" s="8"/>
      <c r="H29" s="1819" t="s">
        <v>38</v>
      </c>
      <c r="I29" s="1583"/>
      <c r="J29" s="704">
        <v>15.22</v>
      </c>
      <c r="K29" s="705">
        <f>ROUND(J29 * (1 + VAT), 2)</f>
        <v>17.5</v>
      </c>
      <c r="L29" s="706">
        <v>0.82</v>
      </c>
      <c r="M29" s="707">
        <f>ROUND(L29 * (1 + VAT), 2)</f>
        <v>0.94</v>
      </c>
      <c r="N29" s="666"/>
      <c r="O29" s="736" t="s">
        <v>1</v>
      </c>
      <c r="P29" s="737"/>
      <c r="Q29" s="734" t="s">
        <v>26</v>
      </c>
      <c r="R29" s="737"/>
      <c r="S29" s="730" t="s">
        <v>26</v>
      </c>
      <c r="T29" s="604"/>
      <c r="U29" s="970"/>
      <c r="V29" s="795"/>
      <c r="W29" s="730" t="s">
        <v>26</v>
      </c>
      <c r="X29" s="604"/>
      <c r="Y29" s="604"/>
    </row>
    <row r="30" spans="1:38" ht="21.6" customHeight="1">
      <c r="A30" t="s">
        <v>175</v>
      </c>
      <c r="B30" t="s">
        <v>515</v>
      </c>
      <c r="C30">
        <v>0</v>
      </c>
      <c r="D30">
        <v>1</v>
      </c>
      <c r="E30" t="s">
        <v>516</v>
      </c>
      <c r="G30" s="8"/>
      <c r="H30" s="1857" t="s">
        <v>39</v>
      </c>
      <c r="I30" s="1583"/>
      <c r="J30" s="870">
        <v>71.17</v>
      </c>
      <c r="K30" s="804">
        <f>ROUND(J30 * (1 + VAT), 2)</f>
        <v>81.849999999999994</v>
      </c>
      <c r="L30" s="803">
        <v>13.72</v>
      </c>
      <c r="M30" s="941">
        <f>ROUND(L30 * (1 + VAT), 2)</f>
        <v>15.78</v>
      </c>
      <c r="N30" s="666"/>
      <c r="O30" s="949" t="s">
        <v>5</v>
      </c>
      <c r="P30" s="675">
        <v>0.45</v>
      </c>
      <c r="Q30" s="971">
        <f>ROUND(P30 * (1 + VAT), 2)</f>
        <v>0.52</v>
      </c>
      <c r="R30" s="939">
        <v>0</v>
      </c>
      <c r="S30" s="676">
        <f>ROUND(R30 * (1 + VAT), 2)</f>
        <v>0</v>
      </c>
      <c r="T30" s="604"/>
      <c r="U30" s="765" t="s">
        <v>5</v>
      </c>
      <c r="V30" s="972">
        <v>0</v>
      </c>
      <c r="W30" s="764">
        <f>ROUND(V30 * (1 + VAT), 2)</f>
        <v>0</v>
      </c>
      <c r="X30" s="604"/>
      <c r="Y30" s="604"/>
    </row>
    <row r="31" spans="1:38" ht="21.6" customHeight="1">
      <c r="A31" t="s">
        <v>175</v>
      </c>
      <c r="B31" t="s">
        <v>515</v>
      </c>
      <c r="C31">
        <v>0</v>
      </c>
      <c r="D31">
        <v>1</v>
      </c>
      <c r="E31" t="s">
        <v>516</v>
      </c>
      <c r="G31" s="8"/>
      <c r="H31" s="1857" t="s">
        <v>40</v>
      </c>
      <c r="I31" s="1583"/>
      <c r="J31" s="870">
        <v>219.79</v>
      </c>
      <c r="K31" s="804">
        <f>ROUND(J31 * (1 + VAT), 2)</f>
        <v>252.76</v>
      </c>
      <c r="L31" s="803">
        <v>21.44</v>
      </c>
      <c r="M31" s="941">
        <f>ROUND(L31 * (1 + VAT), 2)</f>
        <v>24.66</v>
      </c>
      <c r="N31" s="666"/>
      <c r="O31" s="871" t="s">
        <v>6</v>
      </c>
      <c r="P31" s="683">
        <v>0.44</v>
      </c>
      <c r="Q31" s="973">
        <f>ROUND(P31 * (1 + VAT), 2)</f>
        <v>0.51</v>
      </c>
      <c r="R31" s="954">
        <v>0</v>
      </c>
      <c r="S31" s="684">
        <f>ROUND(R31 * (1 + VAT), 2)</f>
        <v>0</v>
      </c>
      <c r="T31" s="604"/>
      <c r="U31" s="768" t="s">
        <v>6</v>
      </c>
      <c r="V31" s="766">
        <v>0</v>
      </c>
      <c r="W31" s="767">
        <f>ROUND(V31 * (1 + VAT), 2)</f>
        <v>0</v>
      </c>
      <c r="X31" s="604"/>
      <c r="Y31" s="604"/>
    </row>
    <row r="32" spans="1:38" ht="21.6" customHeight="1">
      <c r="A32" t="s">
        <v>175</v>
      </c>
      <c r="B32" t="s">
        <v>515</v>
      </c>
      <c r="C32">
        <v>0</v>
      </c>
      <c r="D32">
        <v>1</v>
      </c>
      <c r="E32" t="s">
        <v>516</v>
      </c>
      <c r="G32" s="8"/>
      <c r="H32" s="1819" t="s">
        <v>34</v>
      </c>
      <c r="I32" s="1583"/>
      <c r="J32" s="704">
        <v>219.79</v>
      </c>
      <c r="K32" s="705">
        <f>ROUND(J32 * (1 + VAT), 2)</f>
        <v>252.76</v>
      </c>
      <c r="L32" s="706">
        <v>21.44</v>
      </c>
      <c r="M32" s="707">
        <f>ROUND(L32 * (1 + VAT), 2)</f>
        <v>24.66</v>
      </c>
      <c r="N32" s="666"/>
      <c r="O32" s="871" t="s">
        <v>7</v>
      </c>
      <c r="P32" s="683">
        <v>0.4</v>
      </c>
      <c r="Q32" s="973">
        <f>ROUND(P32 * (1 + VAT), 2)</f>
        <v>0.46</v>
      </c>
      <c r="R32" s="954">
        <v>0</v>
      </c>
      <c r="S32" s="684">
        <f>ROUND(R32 * (1 + VAT), 2)</f>
        <v>0</v>
      </c>
      <c r="T32" s="604"/>
      <c r="U32" s="768" t="s">
        <v>7</v>
      </c>
      <c r="V32" s="685">
        <v>2.4300000000000002</v>
      </c>
      <c r="W32" s="686">
        <f>ROUND(V32 * (1 + VAT), 2)</f>
        <v>2.79</v>
      </c>
      <c r="X32" s="604"/>
      <c r="Y32" s="604"/>
      <c r="AD32" s="232"/>
      <c r="AE32" s="232"/>
      <c r="AF32" s="232"/>
    </row>
    <row r="33" spans="1:38" ht="21.6" customHeight="1" thickBot="1">
      <c r="A33" t="s">
        <v>175</v>
      </c>
      <c r="B33" t="s">
        <v>515</v>
      </c>
      <c r="C33">
        <v>0</v>
      </c>
      <c r="D33">
        <v>1</v>
      </c>
      <c r="E33" t="s">
        <v>516</v>
      </c>
      <c r="G33" s="8"/>
      <c r="H33" s="1628" t="s">
        <v>33</v>
      </c>
      <c r="I33" s="1629"/>
      <c r="J33" s="957">
        <v>1238.27</v>
      </c>
      <c r="K33" s="958">
        <f>ROUND(J33 * (1 + VAT), 2)</f>
        <v>1424.01</v>
      </c>
      <c r="L33" s="957">
        <v>21.44</v>
      </c>
      <c r="M33" s="959">
        <f>ROUND(L33 * (1 + VAT), 2)</f>
        <v>24.66</v>
      </c>
      <c r="N33" s="666"/>
      <c r="O33" s="691" t="s">
        <v>115</v>
      </c>
      <c r="P33" s="692">
        <v>0.38</v>
      </c>
      <c r="Q33" s="974">
        <f>ROUND(P33 * (1 + VAT), 2)</f>
        <v>0.44</v>
      </c>
      <c r="R33" s="961">
        <v>0</v>
      </c>
      <c r="S33" s="962">
        <f>ROUND(R33 * (1 + VAT), 2)</f>
        <v>0</v>
      </c>
      <c r="T33" s="604"/>
      <c r="U33" s="772" t="s">
        <v>115</v>
      </c>
      <c r="V33" s="771">
        <v>2.4300000000000002</v>
      </c>
      <c r="W33" s="690">
        <f>ROUND(V33 * (1 + VAT), 2)</f>
        <v>2.79</v>
      </c>
      <c r="X33" s="604"/>
      <c r="Y33" s="604"/>
      <c r="AD33" s="232"/>
      <c r="AE33" s="232"/>
      <c r="AF33" s="232"/>
    </row>
    <row r="34" spans="1:38" ht="20.25" customHeight="1">
      <c r="G34" s="8"/>
      <c r="H34" s="713"/>
      <c r="I34" s="713"/>
      <c r="J34" s="714"/>
      <c r="K34" s="715"/>
      <c r="L34" s="714"/>
      <c r="M34" s="715"/>
      <c r="N34" s="604"/>
      <c r="O34" s="653" t="s">
        <v>116</v>
      </c>
      <c r="P34" s="696"/>
      <c r="Q34" s="697"/>
      <c r="R34" s="604"/>
      <c r="S34" s="604"/>
      <c r="T34" s="604"/>
      <c r="U34" s="653" t="s">
        <v>116</v>
      </c>
      <c r="V34" s="695"/>
      <c r="W34" s="657"/>
      <c r="X34" s="604"/>
      <c r="Y34" s="604"/>
      <c r="AD34" s="232"/>
      <c r="AE34" s="232"/>
      <c r="AF34" s="232"/>
    </row>
    <row r="35" spans="1:38" ht="16.5" customHeight="1" thickBot="1">
      <c r="G35" s="8"/>
      <c r="H35" s="604"/>
      <c r="I35" s="604"/>
      <c r="J35" s="604"/>
      <c r="K35" s="604"/>
      <c r="L35" s="604"/>
      <c r="M35" s="604"/>
      <c r="N35" s="604"/>
      <c r="O35" s="604"/>
      <c r="P35" s="604"/>
      <c r="Q35" s="604"/>
      <c r="R35" s="604"/>
      <c r="S35" s="604"/>
      <c r="T35" s="604"/>
      <c r="U35" s="604"/>
      <c r="V35" s="604"/>
      <c r="W35" s="604"/>
      <c r="X35" s="604"/>
      <c r="Y35" s="604"/>
      <c r="AG35" s="232"/>
      <c r="AH35" s="232"/>
      <c r="AI35" s="232"/>
      <c r="AJ35" s="232"/>
      <c r="AK35" s="232"/>
      <c r="AL35" s="232"/>
    </row>
    <row r="36" spans="1:38" ht="38.25" customHeight="1">
      <c r="G36" s="8"/>
      <c r="H36" s="1664" t="s">
        <v>396</v>
      </c>
      <c r="I36" s="1853"/>
      <c r="J36" s="604"/>
      <c r="K36" s="604"/>
      <c r="L36" s="1719" t="s">
        <v>398</v>
      </c>
      <c r="M36" s="1862"/>
      <c r="N36" s="1862"/>
      <c r="O36" s="1863"/>
      <c r="P36" s="604"/>
      <c r="Q36" s="604"/>
      <c r="R36" s="604"/>
      <c r="S36" s="604"/>
      <c r="T36" s="604"/>
      <c r="U36" s="604"/>
      <c r="V36" s="604"/>
      <c r="W36" s="604"/>
      <c r="X36" s="604"/>
      <c r="Y36" s="604"/>
      <c r="AD36" s="232"/>
      <c r="AE36" s="232"/>
      <c r="AF36" s="232"/>
      <c r="AG36" s="232"/>
      <c r="AH36" s="232"/>
      <c r="AI36" s="232"/>
    </row>
    <row r="37" spans="1:38" ht="24" customHeight="1">
      <c r="G37" s="8"/>
      <c r="H37" s="1666"/>
      <c r="I37" s="1706"/>
      <c r="J37" s="604"/>
      <c r="K37" s="604"/>
      <c r="L37" s="1859"/>
      <c r="M37" s="1674"/>
      <c r="N37" s="1674"/>
      <c r="O37" s="1714"/>
      <c r="P37" s="604"/>
      <c r="Q37" s="604"/>
      <c r="R37" s="604"/>
      <c r="S37" s="604"/>
      <c r="T37" s="604"/>
      <c r="U37" s="604"/>
      <c r="V37" s="604"/>
      <c r="W37" s="604"/>
      <c r="X37" s="604"/>
      <c r="Y37" s="604"/>
      <c r="AD37" s="232"/>
      <c r="AE37" s="232"/>
      <c r="AF37" s="232"/>
      <c r="AG37" s="232"/>
      <c r="AH37" s="232"/>
      <c r="AI37" s="232"/>
    </row>
    <row r="38" spans="1:38" ht="20.25" customHeight="1">
      <c r="G38" s="8"/>
      <c r="H38" s="1666"/>
      <c r="I38" s="1706"/>
      <c r="J38" s="604"/>
      <c r="K38" s="604"/>
      <c r="L38" s="1859" t="s">
        <v>48</v>
      </c>
      <c r="M38" s="1860"/>
      <c r="N38" s="1861" t="s">
        <v>49</v>
      </c>
      <c r="O38" s="1714"/>
      <c r="P38" s="604"/>
      <c r="Q38" s="604"/>
      <c r="R38" s="604"/>
      <c r="S38" s="604"/>
      <c r="T38" s="604"/>
      <c r="U38" s="604"/>
      <c r="V38" s="604"/>
      <c r="W38" s="604"/>
      <c r="X38" s="975"/>
      <c r="Y38" s="975"/>
      <c r="Z38" s="222"/>
      <c r="AA38" s="222"/>
      <c r="AD38" s="232"/>
      <c r="AE38" s="232"/>
      <c r="AF38" s="232"/>
      <c r="AG38" s="232"/>
      <c r="AH38" s="232"/>
      <c r="AI38" s="232"/>
    </row>
    <row r="39" spans="1:38" ht="19.2" customHeight="1">
      <c r="A39" t="s">
        <v>76</v>
      </c>
      <c r="B39" t="s">
        <v>123</v>
      </c>
      <c r="C39" t="s">
        <v>120</v>
      </c>
      <c r="D39" t="s">
        <v>1</v>
      </c>
      <c r="E39" t="s">
        <v>121</v>
      </c>
      <c r="G39" s="8"/>
      <c r="H39" s="745"/>
      <c r="I39" s="742" t="s">
        <v>26</v>
      </c>
      <c r="J39" s="604"/>
      <c r="K39" s="604"/>
      <c r="L39" s="835"/>
      <c r="M39" s="742" t="s">
        <v>26</v>
      </c>
      <c r="N39" s="836"/>
      <c r="O39" s="744" t="s">
        <v>26</v>
      </c>
      <c r="P39" s="604"/>
      <c r="Q39" s="604"/>
      <c r="R39" s="604"/>
      <c r="S39" s="604"/>
      <c r="T39" s="604"/>
      <c r="U39" s="604"/>
      <c r="V39" s="604"/>
      <c r="W39" s="604"/>
      <c r="X39" s="975"/>
      <c r="Y39" s="975"/>
      <c r="Z39" s="222"/>
      <c r="AA39" s="222"/>
      <c r="AD39" s="232"/>
      <c r="AE39" s="232"/>
      <c r="AF39" s="232"/>
      <c r="AG39" s="232"/>
      <c r="AH39" s="232"/>
      <c r="AI39" s="232"/>
    </row>
    <row r="40" spans="1:38" ht="21.6" customHeight="1" thickBot="1">
      <c r="A40" t="s">
        <v>175</v>
      </c>
      <c r="B40" t="s">
        <v>515</v>
      </c>
      <c r="C40">
        <v>0</v>
      </c>
      <c r="D40">
        <v>1</v>
      </c>
      <c r="E40" t="s">
        <v>516</v>
      </c>
      <c r="G40" s="8"/>
      <c r="H40" s="720">
        <v>5.47</v>
      </c>
      <c r="I40" s="721">
        <f>ROUND(H40 * (1 + VAT), 2)</f>
        <v>6.29</v>
      </c>
      <c r="J40" s="604"/>
      <c r="K40" s="604"/>
      <c r="L40" s="720">
        <v>35.1</v>
      </c>
      <c r="M40" s="828">
        <f>ROUND(L40 * (1 + VAT), 2)</f>
        <v>40.369999999999997</v>
      </c>
      <c r="N40" s="961">
        <v>0</v>
      </c>
      <c r="O40" s="962">
        <f>ROUND(N40 * (1 + VAT), 2)</f>
        <v>0</v>
      </c>
      <c r="P40" s="604"/>
      <c r="Q40" s="604"/>
      <c r="R40" s="604"/>
      <c r="S40" s="604"/>
      <c r="T40" s="604"/>
      <c r="U40" s="604"/>
      <c r="V40" s="604"/>
      <c r="W40" s="604"/>
      <c r="X40" s="975"/>
      <c r="Y40" s="975"/>
      <c r="Z40" s="222"/>
      <c r="AA40" s="222"/>
      <c r="AD40" s="232"/>
      <c r="AE40" s="232"/>
      <c r="AF40" s="232"/>
      <c r="AG40" s="232"/>
      <c r="AH40" s="232"/>
      <c r="AI40" s="232"/>
    </row>
    <row r="41" spans="1:38" ht="20.25" customHeight="1">
      <c r="G41" s="8"/>
      <c r="H41" s="604"/>
      <c r="I41" s="604"/>
      <c r="J41" s="604"/>
      <c r="K41" s="604"/>
      <c r="L41" s="604"/>
      <c r="M41" s="604"/>
      <c r="N41" s="604"/>
      <c r="O41" s="604"/>
      <c r="P41" s="604"/>
      <c r="Q41" s="604"/>
      <c r="R41" s="604"/>
      <c r="S41" s="604"/>
      <c r="T41" s="604"/>
      <c r="U41" s="604"/>
      <c r="V41" s="604"/>
      <c r="W41" s="604"/>
      <c r="X41" s="975"/>
      <c r="Y41" s="975"/>
      <c r="Z41" s="222"/>
      <c r="AA41" s="222"/>
      <c r="AD41" s="232"/>
      <c r="AE41" s="232"/>
      <c r="AF41" s="232"/>
      <c r="AG41" s="232"/>
      <c r="AH41" s="232"/>
      <c r="AI41" s="232"/>
    </row>
    <row r="42" spans="1:38" ht="20.25" customHeight="1">
      <c r="A42" t="s">
        <v>175</v>
      </c>
      <c r="B42" t="s">
        <v>515</v>
      </c>
      <c r="C42">
        <v>0</v>
      </c>
      <c r="D42">
        <v>1</v>
      </c>
      <c r="E42" t="s">
        <v>516</v>
      </c>
      <c r="G42" s="8"/>
      <c r="I42" s="65"/>
      <c r="J42" s="65"/>
      <c r="K42" s="65"/>
      <c r="AA42" s="222"/>
      <c r="AB42" s="222"/>
      <c r="AC42" s="222"/>
      <c r="AD42" s="222"/>
      <c r="AG42" s="232"/>
      <c r="AH42" s="232"/>
      <c r="AI42" s="232"/>
      <c r="AJ42" s="232"/>
      <c r="AK42" s="232"/>
      <c r="AL42" s="232"/>
    </row>
    <row r="43" spans="1:38" ht="20.25" customHeight="1">
      <c r="A43" t="s">
        <v>175</v>
      </c>
      <c r="B43" t="s">
        <v>515</v>
      </c>
      <c r="C43">
        <v>1</v>
      </c>
      <c r="D43">
        <v>2</v>
      </c>
      <c r="E43" t="s">
        <v>521</v>
      </c>
      <c r="G43" s="8"/>
      <c r="I43" s="65"/>
      <c r="J43" s="65"/>
      <c r="K43" s="65"/>
      <c r="V43" s="64"/>
      <c r="AA43" s="222"/>
      <c r="AB43" s="222"/>
      <c r="AC43" s="222"/>
      <c r="AD43" s="222"/>
      <c r="AG43" s="232"/>
      <c r="AH43" s="232"/>
      <c r="AI43" s="232"/>
      <c r="AJ43" s="232"/>
      <c r="AK43" s="232"/>
      <c r="AL43" s="232"/>
    </row>
    <row r="44" spans="1:38" s="65" customFormat="1" ht="12.75" customHeight="1">
      <c r="A44" t="s">
        <v>175</v>
      </c>
      <c r="B44" t="s">
        <v>515</v>
      </c>
      <c r="C44">
        <v>2</v>
      </c>
      <c r="D44">
        <v>3</v>
      </c>
      <c r="E44" t="s">
        <v>526</v>
      </c>
      <c r="I44"/>
      <c r="J44"/>
      <c r="K44"/>
    </row>
    <row r="45" spans="1:38" s="65" customFormat="1">
      <c r="A45" t="s">
        <v>175</v>
      </c>
      <c r="B45" t="s">
        <v>515</v>
      </c>
      <c r="C45">
        <v>3</v>
      </c>
      <c r="D45">
        <v>4</v>
      </c>
      <c r="E45" t="s">
        <v>531</v>
      </c>
      <c r="I45"/>
      <c r="J45"/>
      <c r="K45"/>
    </row>
    <row r="46" spans="1:38" s="65" customFormat="1">
      <c r="I46"/>
      <c r="J46"/>
      <c r="K46"/>
      <c r="U46"/>
    </row>
    <row r="47" spans="1:38" s="65" customFormat="1">
      <c r="I47"/>
      <c r="J47"/>
      <c r="K47"/>
    </row>
    <row r="48" spans="1:38" s="65" customFormat="1">
      <c r="I48"/>
      <c r="J48"/>
      <c r="K48"/>
    </row>
    <row r="49" spans="9:11" s="65" customFormat="1">
      <c r="I49"/>
      <c r="J49"/>
      <c r="K49"/>
    </row>
    <row r="50" spans="9:11" s="65" customFormat="1">
      <c r="I50"/>
      <c r="J50"/>
      <c r="K50"/>
    </row>
  </sheetData>
  <mergeCells count="32">
    <mergeCell ref="L38:M38"/>
    <mergeCell ref="N38:O38"/>
    <mergeCell ref="H28:I28"/>
    <mergeCell ref="P28:Q28"/>
    <mergeCell ref="H31:I31"/>
    <mergeCell ref="H32:I32"/>
    <mergeCell ref="H33:I33"/>
    <mergeCell ref="L36:O37"/>
    <mergeCell ref="H36:I38"/>
    <mergeCell ref="R28:S28"/>
    <mergeCell ref="U28:W28"/>
    <mergeCell ref="H29:I29"/>
    <mergeCell ref="H30:I30"/>
    <mergeCell ref="H12:H15"/>
    <mergeCell ref="H16:H19"/>
    <mergeCell ref="H20:H23"/>
    <mergeCell ref="J26:K27"/>
    <mergeCell ref="L26:M27"/>
    <mergeCell ref="H26:I26"/>
    <mergeCell ref="G2:X2"/>
    <mergeCell ref="V4:W6"/>
    <mergeCell ref="H8:H11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</mergeCells>
  <conditionalFormatting sqref="Y8:Y25">
    <cfRule type="cellIs" dxfId="26" priority="1" stopIfTrue="1" operator="equal">
      <formula>"check"</formula>
    </cfRule>
  </conditionalFormatting>
  <conditionalFormatting sqref="AA8 AA12 AA16 AA20">
    <cfRule type="cellIs" dxfId="25" priority="2" stopIfTrue="1" operator="notEqual">
      <formula>0</formula>
    </cfRule>
  </conditionalFormatting>
  <hyperlinks>
    <hyperlink ref="G1" location="Menu!A1" display="Back to menu" xr:uid="{00000000-0004-0000-0B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63" orientation="landscape" r:id="rId1"/>
  <headerFooter alignWithMargins="0"/>
  <ignoredErrors>
    <ignoredError sqref="Y24:AA28 Y34:AA39 Y30:AA33 Y8:AA8 Y9:AA9 Y10:AA10 Y11:AA11 Y12:AA12 Y13:AA13 Y14:AA14 Y15:AA15 Y16:AA16 Y17:AA17 Y18:AA18 Y19:AA19 Y20:AA20 Y21:AA21 Y22:AA22 Y23:AA23 Y29:AA29 Y41:AA43 Y40:AA40 X40 X41:X43 X29 X23 X22 X21 X20 X19 X18 X17 X16 X15 X14 X13 X12 X11 X10 X9 X8 X30:X33 X35:X39 X24:X28 X44:X46 X34 P34:T34 N32:O32 N31:O31 N30:O30 N29:R29 N33 V34:W34 L34:N34 T33 T32:U32 T31:U31 T30:U30 L44:W46 L24:W25 L35:W39 S29:W29 L41:W43 P40:W40 L47:W50 O34 U33 O33 U34 L28:O28 N26:W27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2" tint="-0.249977111117893"/>
    <pageSetUpPr fitToPage="1"/>
  </sheetPr>
  <dimension ref="A1:AP100"/>
  <sheetViews>
    <sheetView showGridLines="0" topLeftCell="F1" zoomScale="55" zoomScaleNormal="55" workbookViewId="0">
      <pane ySplit="2" topLeftCell="A3" activePane="bottomLeft" state="frozen"/>
      <selection activeCell="N29" sqref="N29"/>
      <selection pane="bottomLeft" activeCell="G2" sqref="G2:X2"/>
    </sheetView>
  </sheetViews>
  <sheetFormatPr defaultColWidth="9.109375" defaultRowHeight="13.2"/>
  <cols>
    <col min="1" max="1" width="17.33203125" customWidth="1"/>
    <col min="2" max="4" width="9.109375" customWidth="1"/>
    <col min="5" max="5" width="9.109375" hidden="1" customWidth="1"/>
    <col min="6" max="6" width="10.33203125" customWidth="1"/>
    <col min="7" max="7" width="3.109375" customWidth="1"/>
    <col min="8" max="8" width="23.44140625" customWidth="1"/>
    <col min="9" max="9" width="30.6640625" customWidth="1"/>
    <col min="10" max="10" width="22.5546875" customWidth="1"/>
    <col min="11" max="11" width="19.33203125" customWidth="1"/>
    <col min="12" max="12" width="22.5546875" customWidth="1"/>
    <col min="13" max="13" width="17.6640625" customWidth="1"/>
    <col min="14" max="14" width="19.88671875" customWidth="1"/>
    <col min="15" max="15" width="28.44140625" bestFit="1" customWidth="1"/>
    <col min="16" max="16" width="18.5546875" customWidth="1"/>
    <col min="17" max="17" width="20.109375" customWidth="1"/>
    <col min="18" max="18" width="14.88671875" customWidth="1"/>
    <col min="19" max="23" width="19.5546875" customWidth="1"/>
    <col min="24" max="24" width="5.6640625" customWidth="1"/>
    <col min="25" max="25" width="16" customWidth="1"/>
    <col min="26" max="26" width="4.6640625" customWidth="1"/>
    <col min="27" max="27" width="15" bestFit="1" customWidth="1"/>
    <col min="28" max="29" width="17.33203125" customWidth="1"/>
    <col min="30" max="30" width="18.88671875" customWidth="1"/>
    <col min="31" max="31" width="14.109375" customWidth="1"/>
    <col min="36" max="36" width="9.44140625" bestFit="1" customWidth="1"/>
  </cols>
  <sheetData>
    <row r="1" spans="1:38" ht="36" customHeight="1">
      <c r="G1" s="359" t="s">
        <v>224</v>
      </c>
      <c r="I1" s="17"/>
      <c r="S1" s="60" t="e">
        <v>#REF!</v>
      </c>
      <c r="T1" s="60"/>
      <c r="U1" s="60"/>
      <c r="V1" s="60"/>
      <c r="W1" s="60"/>
    </row>
    <row r="2" spans="1:38" ht="54" customHeight="1">
      <c r="A2" t="s">
        <v>124</v>
      </c>
      <c r="G2" s="1848" t="s">
        <v>621</v>
      </c>
      <c r="H2" s="1849"/>
      <c r="I2" s="1849"/>
      <c r="J2" s="1849"/>
      <c r="K2" s="1849"/>
      <c r="L2" s="1849"/>
      <c r="M2" s="1849"/>
      <c r="N2" s="1849"/>
      <c r="O2" s="1849"/>
      <c r="P2" s="1849"/>
      <c r="Q2" s="1849"/>
      <c r="R2" s="1849"/>
      <c r="S2" s="1849"/>
      <c r="T2" s="1864"/>
      <c r="U2" s="1864"/>
      <c r="V2" s="1849"/>
      <c r="W2" s="1849"/>
      <c r="X2" s="1850"/>
      <c r="AB2" s="3"/>
      <c r="AJ2" s="2" t="e">
        <f>SUM(#REF!,#REF!,#REF!,#REF!,#REF!,#REF!,#REF!,#REF!,#REF!,#REF!,#REF!,#REF!,#REF!,#REF!,#REF!)</f>
        <v>#REF!</v>
      </c>
      <c r="AK2" s="3" t="s">
        <v>0</v>
      </c>
    </row>
    <row r="3" spans="1:38" ht="15" customHeight="1" thickBot="1">
      <c r="G3" s="28"/>
      <c r="H3" s="33"/>
      <c r="I3" s="33"/>
      <c r="J3" s="33"/>
      <c r="K3" s="33"/>
      <c r="L3" s="33"/>
      <c r="M3" s="33"/>
      <c r="N3" s="33"/>
      <c r="O3" s="33"/>
      <c r="P3" s="33"/>
      <c r="Q3" s="33"/>
      <c r="AB3" s="3"/>
      <c r="AJ3" s="2"/>
      <c r="AK3" s="3"/>
    </row>
    <row r="4" spans="1:38" ht="29.85" customHeight="1" thickBot="1">
      <c r="G4" s="4"/>
      <c r="H4" s="605"/>
      <c r="I4" s="606"/>
      <c r="J4" s="1568" t="s">
        <v>394</v>
      </c>
      <c r="K4" s="1823"/>
      <c r="L4" s="1823"/>
      <c r="M4" s="1824"/>
      <c r="N4" s="1568" t="s">
        <v>421</v>
      </c>
      <c r="O4" s="1823"/>
      <c r="P4" s="1823"/>
      <c r="Q4" s="1824"/>
      <c r="R4" s="1561" t="s">
        <v>249</v>
      </c>
      <c r="S4" s="1562"/>
      <c r="T4" s="1561" t="s">
        <v>562</v>
      </c>
      <c r="U4" s="1562"/>
      <c r="V4" s="1561" t="s">
        <v>560</v>
      </c>
      <c r="W4" s="1562"/>
      <c r="X4" s="748"/>
      <c r="Y4" s="604"/>
    </row>
    <row r="5" spans="1:38" ht="20.25" customHeight="1">
      <c r="G5" s="5"/>
      <c r="H5" s="1571" t="s">
        <v>27</v>
      </c>
      <c r="I5" s="607"/>
      <c r="J5" s="1561" t="s">
        <v>475</v>
      </c>
      <c r="K5" s="1825"/>
      <c r="L5" s="1617" t="s">
        <v>476</v>
      </c>
      <c r="M5" s="1562"/>
      <c r="N5" s="1561" t="s">
        <v>475</v>
      </c>
      <c r="O5" s="1617"/>
      <c r="P5" s="1827" t="s">
        <v>476</v>
      </c>
      <c r="Q5" s="1562"/>
      <c r="R5" s="1563"/>
      <c r="S5" s="1564"/>
      <c r="T5" s="1563"/>
      <c r="U5" s="1564"/>
      <c r="V5" s="1563"/>
      <c r="W5" s="1564"/>
      <c r="X5" s="604"/>
      <c r="Y5" s="749"/>
    </row>
    <row r="6" spans="1:38" ht="32.1" customHeight="1">
      <c r="G6" s="5"/>
      <c r="H6" s="1572"/>
      <c r="I6" s="608" t="s">
        <v>1</v>
      </c>
      <c r="J6" s="1563"/>
      <c r="K6" s="1826"/>
      <c r="L6" s="1616"/>
      <c r="M6" s="1564"/>
      <c r="N6" s="1563"/>
      <c r="O6" s="1616"/>
      <c r="P6" s="1828"/>
      <c r="Q6" s="1564"/>
      <c r="R6" s="1563"/>
      <c r="S6" s="1564"/>
      <c r="T6" s="1563"/>
      <c r="U6" s="1564"/>
      <c r="V6" s="1563"/>
      <c r="W6" s="1564"/>
      <c r="X6" s="604"/>
      <c r="Y6" s="749"/>
      <c r="Z6" s="3"/>
      <c r="AG6" s="6"/>
    </row>
    <row r="7" spans="1:38" ht="16.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573"/>
      <c r="I7" s="609"/>
      <c r="J7" s="610" t="s">
        <v>35</v>
      </c>
      <c r="K7" s="611" t="s">
        <v>26</v>
      </c>
      <c r="L7" s="612"/>
      <c r="M7" s="613" t="s">
        <v>26</v>
      </c>
      <c r="N7" s="610" t="s">
        <v>35</v>
      </c>
      <c r="O7" s="611" t="s">
        <v>26</v>
      </c>
      <c r="P7" s="612"/>
      <c r="Q7" s="613" t="s">
        <v>26</v>
      </c>
      <c r="R7" s="614"/>
      <c r="S7" s="613" t="s">
        <v>26</v>
      </c>
      <c r="T7" s="614"/>
      <c r="U7" s="613" t="s">
        <v>26</v>
      </c>
      <c r="V7" s="614"/>
      <c r="W7" s="613" t="s">
        <v>26</v>
      </c>
      <c r="X7" s="604"/>
      <c r="Y7" s="749"/>
      <c r="Z7" s="3"/>
      <c r="AG7" s="6"/>
    </row>
    <row r="8" spans="1:38" ht="21.6" customHeight="1">
      <c r="A8" t="s">
        <v>179</v>
      </c>
      <c r="B8" t="s">
        <v>180</v>
      </c>
      <c r="C8">
        <v>0</v>
      </c>
      <c r="D8">
        <v>1</v>
      </c>
      <c r="E8" t="str">
        <f>B8&amp;C8&amp;D8&amp;IF($A$2="Non-municipal","N",IF($A$2="Municiple","Y","error"))</f>
        <v>NR01N</v>
      </c>
      <c r="G8" s="5"/>
      <c r="H8" s="1565" t="s">
        <v>29</v>
      </c>
      <c r="I8" s="615" t="s">
        <v>5</v>
      </c>
      <c r="J8" s="616">
        <v>165.97</v>
      </c>
      <c r="K8" s="617">
        <f t="shared" ref="K8:K21" si="0">ROUND(J8 * (1 + VAT), 2)</f>
        <v>190.87</v>
      </c>
      <c r="L8" s="616">
        <v>159.53</v>
      </c>
      <c r="M8" s="618">
        <f t="shared" ref="M8:M21" si="1">ROUND(L8 * (1 + VAT), 2)</f>
        <v>183.46</v>
      </c>
      <c r="N8" s="619">
        <v>444.28</v>
      </c>
      <c r="O8" s="620">
        <f t="shared" ref="O8:O19" si="2">ROUND(N8 * (1 + VAT), 2)</f>
        <v>510.92</v>
      </c>
      <c r="P8" s="619">
        <v>103.96</v>
      </c>
      <c r="Q8" s="621">
        <f t="shared" ref="Q8:Q19" si="3">ROUND(P8 * (1 + VAT), 2)</f>
        <v>119.55</v>
      </c>
      <c r="R8" s="622">
        <v>56.6</v>
      </c>
      <c r="S8" s="623">
        <f t="shared" ref="S8:S21" si="4">ROUND(R8 * (1 + VAT), 2)</f>
        <v>65.09</v>
      </c>
      <c r="T8" s="616">
        <v>25.01</v>
      </c>
      <c r="U8" s="618">
        <f t="shared" ref="U8:U9" si="5">ROUND(T8 * (1 + VAT), 2)</f>
        <v>28.76</v>
      </c>
      <c r="V8" s="622">
        <v>5.07</v>
      </c>
      <c r="W8" s="623">
        <f t="shared" ref="W8:W9" si="6">ROUND(V8 * (1 + VAT), 2)</f>
        <v>5.83</v>
      </c>
      <c r="X8" s="751"/>
      <c r="Y8" s="752"/>
      <c r="Z8" s="230"/>
      <c r="AA8" s="231"/>
      <c r="AB8" s="220"/>
      <c r="AC8" s="220"/>
      <c r="AD8" s="220"/>
      <c r="AG8" s="232"/>
      <c r="AH8" s="232"/>
      <c r="AI8" s="232"/>
      <c r="AJ8" s="232"/>
      <c r="AK8" s="232"/>
      <c r="AL8" s="232"/>
    </row>
    <row r="9" spans="1:38" ht="21.6" customHeight="1">
      <c r="A9" t="s">
        <v>179</v>
      </c>
      <c r="B9" t="s">
        <v>180</v>
      </c>
      <c r="C9">
        <v>0</v>
      </c>
      <c r="D9">
        <v>2</v>
      </c>
      <c r="E9" t="str">
        <f t="shared" ref="E9:E21" si="7">B9&amp;C9&amp;D9&amp;IF($A$2="Non-municipal","N",IF($A$2="Municiple","Y","error"))</f>
        <v>NR02N</v>
      </c>
      <c r="G9" s="5"/>
      <c r="H9" s="1566"/>
      <c r="I9" s="1033" t="s">
        <v>9</v>
      </c>
      <c r="J9" s="624">
        <v>163.03</v>
      </c>
      <c r="K9" s="625">
        <f t="shared" si="0"/>
        <v>187.48</v>
      </c>
      <c r="L9" s="624">
        <v>156.71</v>
      </c>
      <c r="M9" s="626">
        <f t="shared" si="1"/>
        <v>180.22</v>
      </c>
      <c r="N9" s="627">
        <v>436.43</v>
      </c>
      <c r="O9" s="628">
        <f t="shared" si="2"/>
        <v>501.89</v>
      </c>
      <c r="P9" s="627">
        <v>102.11</v>
      </c>
      <c r="Q9" s="629">
        <f t="shared" si="3"/>
        <v>117.43</v>
      </c>
      <c r="R9" s="1034">
        <v>52.55</v>
      </c>
      <c r="S9" s="640">
        <f t="shared" si="4"/>
        <v>60.43</v>
      </c>
      <c r="T9" s="624">
        <v>24.57</v>
      </c>
      <c r="U9" s="626">
        <f t="shared" si="5"/>
        <v>28.26</v>
      </c>
      <c r="V9" s="622">
        <v>7.63</v>
      </c>
      <c r="W9" s="640">
        <f t="shared" si="6"/>
        <v>8.77</v>
      </c>
      <c r="X9" s="753"/>
      <c r="Y9" s="752"/>
      <c r="Z9" s="221"/>
      <c r="AA9" s="221"/>
      <c r="AB9" s="221"/>
      <c r="AC9" s="221"/>
      <c r="AD9" s="221"/>
      <c r="AG9" s="232"/>
      <c r="AH9" s="232"/>
      <c r="AI9" s="232"/>
      <c r="AJ9" s="232"/>
      <c r="AK9" s="232"/>
      <c r="AL9" s="232"/>
    </row>
    <row r="10" spans="1:38" ht="20.25" hidden="1" customHeight="1">
      <c r="A10" t="s">
        <v>179</v>
      </c>
      <c r="B10" t="s">
        <v>180</v>
      </c>
      <c r="E10" t="str">
        <f t="shared" si="7"/>
        <v>NRN</v>
      </c>
      <c r="G10" s="5"/>
      <c r="H10" s="1566"/>
      <c r="I10" s="615"/>
      <c r="J10" s="624">
        <v>0</v>
      </c>
      <c r="K10" s="625"/>
      <c r="L10" s="624">
        <v>0</v>
      </c>
      <c r="M10" s="626"/>
      <c r="N10" s="627">
        <v>0</v>
      </c>
      <c r="O10" s="628">
        <f t="shared" si="2"/>
        <v>0</v>
      </c>
      <c r="P10" s="627">
        <v>0</v>
      </c>
      <c r="Q10" s="629">
        <f t="shared" si="3"/>
        <v>0</v>
      </c>
      <c r="R10" s="641">
        <v>0</v>
      </c>
      <c r="S10" s="642"/>
      <c r="T10" s="624">
        <v>0</v>
      </c>
      <c r="U10" s="626"/>
      <c r="V10" s="622">
        <v>0</v>
      </c>
      <c r="W10" s="642"/>
      <c r="X10" s="753"/>
      <c r="Y10" s="752"/>
      <c r="Z10" s="221"/>
      <c r="AA10" s="221"/>
      <c r="AB10" s="221"/>
      <c r="AC10" s="221"/>
      <c r="AD10" s="221"/>
      <c r="AG10" s="232"/>
      <c r="AH10" s="232"/>
      <c r="AI10" s="232"/>
      <c r="AJ10" s="232"/>
      <c r="AK10" s="232"/>
      <c r="AL10" s="232"/>
    </row>
    <row r="11" spans="1:38" ht="20.25" hidden="1" customHeight="1">
      <c r="A11" t="s">
        <v>179</v>
      </c>
      <c r="B11" t="s">
        <v>180</v>
      </c>
      <c r="E11" t="str">
        <f t="shared" si="7"/>
        <v>NRN</v>
      </c>
      <c r="G11" s="5"/>
      <c r="H11" s="1567"/>
      <c r="I11" s="615"/>
      <c r="J11" s="633">
        <v>0</v>
      </c>
      <c r="K11" s="634"/>
      <c r="L11" s="633">
        <v>0</v>
      </c>
      <c r="M11" s="635"/>
      <c r="N11" s="636">
        <v>0</v>
      </c>
      <c r="O11" s="637">
        <f t="shared" si="2"/>
        <v>0</v>
      </c>
      <c r="P11" s="636">
        <v>0</v>
      </c>
      <c r="Q11" s="638">
        <f t="shared" si="3"/>
        <v>0</v>
      </c>
      <c r="R11" s="639">
        <v>0</v>
      </c>
      <c r="S11" s="640"/>
      <c r="T11" s="633">
        <v>0</v>
      </c>
      <c r="U11" s="635"/>
      <c r="V11" s="622">
        <v>0</v>
      </c>
      <c r="W11" s="640"/>
      <c r="X11" s="753"/>
      <c r="Y11" s="752"/>
      <c r="Z11" s="221"/>
      <c r="AA11" s="221"/>
      <c r="AB11" s="221"/>
      <c r="AC11" s="221"/>
      <c r="AD11" s="221"/>
      <c r="AG11" s="232"/>
      <c r="AH11" s="232"/>
      <c r="AI11" s="232"/>
      <c r="AJ11" s="232"/>
      <c r="AK11" s="232"/>
      <c r="AL11" s="232"/>
    </row>
    <row r="12" spans="1:38" ht="21.6" customHeight="1">
      <c r="A12" t="s">
        <v>179</v>
      </c>
      <c r="B12" t="s">
        <v>180</v>
      </c>
      <c r="C12">
        <v>1</v>
      </c>
      <c r="D12">
        <v>1</v>
      </c>
      <c r="E12" t="str">
        <f t="shared" si="7"/>
        <v>NR11N</v>
      </c>
      <c r="G12" s="5"/>
      <c r="H12" s="1565" t="s">
        <v>30</v>
      </c>
      <c r="I12" s="1035" t="s">
        <v>5</v>
      </c>
      <c r="J12" s="616">
        <v>167.62</v>
      </c>
      <c r="K12" s="617">
        <f t="shared" si="0"/>
        <v>192.76</v>
      </c>
      <c r="L12" s="616">
        <v>161.12</v>
      </c>
      <c r="M12" s="618">
        <f t="shared" si="1"/>
        <v>185.29</v>
      </c>
      <c r="N12" s="619">
        <v>448.7</v>
      </c>
      <c r="O12" s="620">
        <f t="shared" si="2"/>
        <v>516.01</v>
      </c>
      <c r="P12" s="619">
        <v>105</v>
      </c>
      <c r="Q12" s="621">
        <f t="shared" si="3"/>
        <v>120.75</v>
      </c>
      <c r="R12" s="641">
        <v>56.71</v>
      </c>
      <c r="S12" s="642">
        <f t="shared" si="4"/>
        <v>65.22</v>
      </c>
      <c r="T12" s="616">
        <v>25.01</v>
      </c>
      <c r="U12" s="618">
        <f t="shared" ref="U12:U13" si="8">ROUND(T12 * (1 + VAT), 2)</f>
        <v>28.76</v>
      </c>
      <c r="V12" s="622">
        <v>5.07</v>
      </c>
      <c r="W12" s="642">
        <f t="shared" ref="W12:W13" si="9">ROUND(V12 * (1 + VAT), 2)</f>
        <v>5.83</v>
      </c>
      <c r="X12" s="604"/>
      <c r="Y12" s="752"/>
      <c r="Z12" s="230"/>
      <c r="AA12" s="231"/>
      <c r="AB12" s="220"/>
      <c r="AC12" s="220"/>
      <c r="AD12" s="220"/>
      <c r="AG12" s="232"/>
      <c r="AH12" s="232"/>
      <c r="AI12" s="232"/>
      <c r="AJ12" s="232"/>
      <c r="AK12" s="232"/>
      <c r="AL12" s="232"/>
    </row>
    <row r="13" spans="1:38" ht="21.6" customHeight="1">
      <c r="A13" t="s">
        <v>179</v>
      </c>
      <c r="B13" t="s">
        <v>180</v>
      </c>
      <c r="C13">
        <v>1</v>
      </c>
      <c r="D13">
        <v>2</v>
      </c>
      <c r="E13" t="str">
        <f t="shared" si="7"/>
        <v>NR12N</v>
      </c>
      <c r="G13" s="5"/>
      <c r="H13" s="1566"/>
      <c r="I13" s="615" t="s">
        <v>9</v>
      </c>
      <c r="J13" s="624">
        <v>164.65</v>
      </c>
      <c r="K13" s="625">
        <f t="shared" si="0"/>
        <v>189.35</v>
      </c>
      <c r="L13" s="624">
        <v>158.27000000000001</v>
      </c>
      <c r="M13" s="626">
        <f t="shared" si="1"/>
        <v>182.01</v>
      </c>
      <c r="N13" s="627">
        <v>440.76</v>
      </c>
      <c r="O13" s="628">
        <f t="shared" si="2"/>
        <v>506.87</v>
      </c>
      <c r="P13" s="627">
        <v>103.14</v>
      </c>
      <c r="Q13" s="629">
        <f t="shared" si="3"/>
        <v>118.61</v>
      </c>
      <c r="R13" s="1034">
        <v>52.66</v>
      </c>
      <c r="S13" s="640">
        <f t="shared" si="4"/>
        <v>60.56</v>
      </c>
      <c r="T13" s="624">
        <v>24.57</v>
      </c>
      <c r="U13" s="626">
        <f t="shared" si="8"/>
        <v>28.26</v>
      </c>
      <c r="V13" s="622">
        <v>7.63</v>
      </c>
      <c r="W13" s="640">
        <f t="shared" si="9"/>
        <v>8.77</v>
      </c>
      <c r="X13" s="754"/>
      <c r="Y13" s="752"/>
      <c r="Z13" s="221"/>
      <c r="AA13" s="221"/>
      <c r="AB13" s="221"/>
      <c r="AC13" s="221"/>
      <c r="AD13" s="221"/>
      <c r="AG13" s="232"/>
      <c r="AH13" s="232"/>
      <c r="AI13" s="232"/>
      <c r="AJ13" s="232"/>
      <c r="AK13" s="232"/>
      <c r="AL13" s="232"/>
    </row>
    <row r="14" spans="1:38" ht="20.25" hidden="1" customHeight="1">
      <c r="A14" t="s">
        <v>179</v>
      </c>
      <c r="B14" t="s">
        <v>180</v>
      </c>
      <c r="E14" t="str">
        <f t="shared" si="7"/>
        <v>NRN</v>
      </c>
      <c r="G14" s="5"/>
      <c r="H14" s="1566"/>
      <c r="I14" s="615"/>
      <c r="J14" s="624">
        <v>0</v>
      </c>
      <c r="K14" s="625"/>
      <c r="L14" s="624">
        <v>0</v>
      </c>
      <c r="M14" s="626"/>
      <c r="N14" s="627">
        <v>0</v>
      </c>
      <c r="O14" s="628">
        <f t="shared" si="2"/>
        <v>0</v>
      </c>
      <c r="P14" s="627">
        <v>0</v>
      </c>
      <c r="Q14" s="629">
        <f t="shared" si="3"/>
        <v>0</v>
      </c>
      <c r="R14" s="641">
        <v>0</v>
      </c>
      <c r="S14" s="642"/>
      <c r="T14" s="624">
        <v>0</v>
      </c>
      <c r="U14" s="626"/>
      <c r="V14" s="622">
        <v>0</v>
      </c>
      <c r="W14" s="642"/>
      <c r="X14" s="754"/>
      <c r="Y14" s="752"/>
      <c r="Z14" s="221"/>
      <c r="AA14" s="221"/>
      <c r="AB14" s="221"/>
      <c r="AC14" s="221"/>
      <c r="AD14" s="221"/>
      <c r="AG14" s="232"/>
      <c r="AH14" s="232"/>
      <c r="AI14" s="232"/>
      <c r="AJ14" s="232"/>
      <c r="AK14" s="232"/>
      <c r="AL14" s="232"/>
    </row>
    <row r="15" spans="1:38" ht="20.25" hidden="1" customHeight="1">
      <c r="A15" t="s">
        <v>179</v>
      </c>
      <c r="B15" t="s">
        <v>180</v>
      </c>
      <c r="E15" t="str">
        <f t="shared" si="7"/>
        <v>NRN</v>
      </c>
      <c r="G15" s="5"/>
      <c r="H15" s="1567"/>
      <c r="I15" s="615"/>
      <c r="J15" s="633">
        <v>0</v>
      </c>
      <c r="K15" s="634"/>
      <c r="L15" s="633">
        <v>0</v>
      </c>
      <c r="M15" s="635"/>
      <c r="N15" s="636">
        <v>0</v>
      </c>
      <c r="O15" s="637">
        <f t="shared" si="2"/>
        <v>0</v>
      </c>
      <c r="P15" s="636">
        <v>0</v>
      </c>
      <c r="Q15" s="638">
        <f t="shared" si="3"/>
        <v>0</v>
      </c>
      <c r="R15" s="639">
        <v>0</v>
      </c>
      <c r="S15" s="640"/>
      <c r="T15" s="633">
        <v>0</v>
      </c>
      <c r="U15" s="635"/>
      <c r="V15" s="622">
        <v>0</v>
      </c>
      <c r="W15" s="640"/>
      <c r="X15" s="754"/>
      <c r="Y15" s="752"/>
      <c r="Z15" s="221"/>
      <c r="AA15" s="221"/>
      <c r="AB15" s="221"/>
      <c r="AC15" s="221"/>
      <c r="AD15" s="221"/>
      <c r="AG15" s="232"/>
      <c r="AH15" s="232"/>
      <c r="AI15" s="232"/>
      <c r="AJ15" s="232"/>
      <c r="AK15" s="232"/>
      <c r="AL15" s="232"/>
    </row>
    <row r="16" spans="1:38" ht="21.6" customHeight="1">
      <c r="A16" t="s">
        <v>179</v>
      </c>
      <c r="B16" t="s">
        <v>180</v>
      </c>
      <c r="C16">
        <v>2</v>
      </c>
      <c r="D16">
        <v>1</v>
      </c>
      <c r="E16" t="str">
        <f t="shared" si="7"/>
        <v>NR21N</v>
      </c>
      <c r="G16" s="5"/>
      <c r="H16" s="1565" t="s">
        <v>31</v>
      </c>
      <c r="I16" s="1035" t="s">
        <v>5</v>
      </c>
      <c r="J16" s="616">
        <v>169.27</v>
      </c>
      <c r="K16" s="617">
        <f t="shared" si="0"/>
        <v>194.66</v>
      </c>
      <c r="L16" s="616">
        <v>162.72999999999999</v>
      </c>
      <c r="M16" s="618">
        <f t="shared" si="1"/>
        <v>187.14</v>
      </c>
      <c r="N16" s="619">
        <v>453.16</v>
      </c>
      <c r="O16" s="620">
        <f t="shared" si="2"/>
        <v>521.13</v>
      </c>
      <c r="P16" s="619">
        <v>106.04</v>
      </c>
      <c r="Q16" s="621">
        <f t="shared" si="3"/>
        <v>121.95</v>
      </c>
      <c r="R16" s="641">
        <v>56.83</v>
      </c>
      <c r="S16" s="642">
        <f t="shared" si="4"/>
        <v>65.349999999999994</v>
      </c>
      <c r="T16" s="616">
        <v>25.01</v>
      </c>
      <c r="U16" s="618">
        <f t="shared" ref="U16:U17" si="10">ROUND(T16 * (1 + VAT), 2)</f>
        <v>28.76</v>
      </c>
      <c r="V16" s="622">
        <v>5.07</v>
      </c>
      <c r="W16" s="642">
        <f t="shared" ref="W16:W17" si="11">ROUND(V16 * (1 + VAT), 2)</f>
        <v>5.83</v>
      </c>
      <c r="X16" s="604"/>
      <c r="Y16" s="752"/>
      <c r="Z16" s="230"/>
      <c r="AA16" s="231"/>
      <c r="AB16" s="220"/>
      <c r="AC16" s="220"/>
      <c r="AD16" s="220"/>
      <c r="AG16" s="232"/>
      <c r="AH16" s="232"/>
      <c r="AI16" s="232"/>
      <c r="AJ16" s="232"/>
      <c r="AK16" s="232"/>
      <c r="AL16" s="232"/>
    </row>
    <row r="17" spans="1:42" ht="21.6" customHeight="1">
      <c r="A17" t="s">
        <v>179</v>
      </c>
      <c r="B17" t="s">
        <v>180</v>
      </c>
      <c r="C17">
        <v>2</v>
      </c>
      <c r="D17">
        <v>2</v>
      </c>
      <c r="E17" t="str">
        <f t="shared" si="7"/>
        <v>NR22N</v>
      </c>
      <c r="G17" s="5"/>
      <c r="H17" s="1566"/>
      <c r="I17" s="615" t="s">
        <v>9</v>
      </c>
      <c r="J17" s="624">
        <v>166.28</v>
      </c>
      <c r="K17" s="625">
        <f t="shared" si="0"/>
        <v>191.22</v>
      </c>
      <c r="L17" s="624">
        <v>159.84</v>
      </c>
      <c r="M17" s="626">
        <f t="shared" si="1"/>
        <v>183.82</v>
      </c>
      <c r="N17" s="627">
        <v>445.14</v>
      </c>
      <c r="O17" s="628">
        <f t="shared" si="2"/>
        <v>511.91</v>
      </c>
      <c r="P17" s="627">
        <v>104.16</v>
      </c>
      <c r="Q17" s="629">
        <f t="shared" si="3"/>
        <v>119.78</v>
      </c>
      <c r="R17" s="630">
        <v>52.78</v>
      </c>
      <c r="S17" s="631">
        <f t="shared" si="4"/>
        <v>60.7</v>
      </c>
      <c r="T17" s="624">
        <v>24.57</v>
      </c>
      <c r="U17" s="626">
        <f t="shared" si="10"/>
        <v>28.26</v>
      </c>
      <c r="V17" s="622">
        <v>7.63</v>
      </c>
      <c r="W17" s="631">
        <f t="shared" si="11"/>
        <v>8.77</v>
      </c>
      <c r="X17" s="755"/>
      <c r="Y17" s="752"/>
      <c r="Z17" s="221"/>
      <c r="AA17" s="221"/>
      <c r="AB17" s="221"/>
      <c r="AC17" s="221"/>
      <c r="AD17" s="221"/>
      <c r="AG17" s="232"/>
      <c r="AH17" s="232"/>
      <c r="AI17" s="232"/>
      <c r="AJ17" s="232"/>
      <c r="AK17" s="232"/>
      <c r="AL17" s="232"/>
    </row>
    <row r="18" spans="1:42" ht="20.25" hidden="1" customHeight="1">
      <c r="A18" t="s">
        <v>179</v>
      </c>
      <c r="B18" t="s">
        <v>180</v>
      </c>
      <c r="E18" t="str">
        <f t="shared" si="7"/>
        <v>NRN</v>
      </c>
      <c r="G18" s="5"/>
      <c r="H18" s="1566"/>
      <c r="I18" s="615"/>
      <c r="J18" s="624">
        <v>0</v>
      </c>
      <c r="K18" s="625"/>
      <c r="L18" s="624">
        <v>0</v>
      </c>
      <c r="M18" s="626"/>
      <c r="N18" s="627">
        <v>0</v>
      </c>
      <c r="O18" s="628">
        <f t="shared" si="2"/>
        <v>0</v>
      </c>
      <c r="P18" s="627">
        <v>0</v>
      </c>
      <c r="Q18" s="629">
        <f t="shared" si="3"/>
        <v>0</v>
      </c>
      <c r="R18" s="630">
        <v>0</v>
      </c>
      <c r="S18" s="631"/>
      <c r="T18" s="624">
        <v>0</v>
      </c>
      <c r="U18" s="626"/>
      <c r="V18" s="622">
        <v>0</v>
      </c>
      <c r="W18" s="631"/>
      <c r="X18" s="755"/>
      <c r="Y18" s="752"/>
      <c r="Z18" s="221"/>
      <c r="AA18" s="221"/>
      <c r="AB18" s="221"/>
      <c r="AC18" s="221"/>
      <c r="AD18" s="221"/>
      <c r="AG18" s="232"/>
      <c r="AH18" s="232"/>
      <c r="AI18" s="232"/>
      <c r="AJ18" s="232"/>
      <c r="AK18" s="232"/>
      <c r="AL18" s="232"/>
    </row>
    <row r="19" spans="1:42" ht="20.25" hidden="1" customHeight="1">
      <c r="A19" t="s">
        <v>179</v>
      </c>
      <c r="B19" t="s">
        <v>180</v>
      </c>
      <c r="E19" t="str">
        <f t="shared" si="7"/>
        <v>NRN</v>
      </c>
      <c r="G19" s="5"/>
      <c r="H19" s="1567"/>
      <c r="I19" s="615"/>
      <c r="J19" s="633">
        <v>0</v>
      </c>
      <c r="K19" s="634"/>
      <c r="L19" s="633">
        <v>0</v>
      </c>
      <c r="M19" s="635"/>
      <c r="N19" s="636">
        <v>0</v>
      </c>
      <c r="O19" s="637">
        <f t="shared" si="2"/>
        <v>0</v>
      </c>
      <c r="P19" s="636">
        <v>0</v>
      </c>
      <c r="Q19" s="638">
        <f t="shared" si="3"/>
        <v>0</v>
      </c>
      <c r="R19" s="639">
        <v>0</v>
      </c>
      <c r="S19" s="640"/>
      <c r="T19" s="633">
        <v>0</v>
      </c>
      <c r="U19" s="635"/>
      <c r="V19" s="622">
        <v>0</v>
      </c>
      <c r="W19" s="640"/>
      <c r="X19" s="753"/>
      <c r="Y19" s="752"/>
      <c r="Z19" s="222"/>
      <c r="AA19" s="222"/>
      <c r="AB19" s="222"/>
      <c r="AC19" s="222"/>
      <c r="AD19" s="222"/>
      <c r="AG19" s="232"/>
      <c r="AH19" s="232"/>
      <c r="AI19" s="232"/>
      <c r="AJ19" s="232"/>
      <c r="AK19" s="232"/>
      <c r="AL19" s="232"/>
    </row>
    <row r="20" spans="1:42" ht="21.6" customHeight="1">
      <c r="A20" t="s">
        <v>179</v>
      </c>
      <c r="B20" t="s">
        <v>180</v>
      </c>
      <c r="C20">
        <v>3</v>
      </c>
      <c r="D20">
        <v>1</v>
      </c>
      <c r="E20" t="str">
        <f t="shared" si="7"/>
        <v>NR31N</v>
      </c>
      <c r="G20" s="5"/>
      <c r="H20" s="1565" t="s">
        <v>32</v>
      </c>
      <c r="I20" s="1035" t="s">
        <v>5</v>
      </c>
      <c r="J20" s="616">
        <v>170.93</v>
      </c>
      <c r="K20" s="617">
        <f t="shared" si="0"/>
        <v>196.57</v>
      </c>
      <c r="L20" s="616">
        <v>164.3</v>
      </c>
      <c r="M20" s="618">
        <f t="shared" si="1"/>
        <v>188.95</v>
      </c>
      <c r="N20" s="619">
        <v>457.58</v>
      </c>
      <c r="O20" s="620">
        <f t="shared" ref="O20:O21" si="12">ROUND(N20 * (1 + VAT), 2)</f>
        <v>526.22</v>
      </c>
      <c r="P20" s="619">
        <v>107.06</v>
      </c>
      <c r="Q20" s="621">
        <f t="shared" ref="Q20:Q21" si="13">ROUND(P20 * (1 + VAT), 2)</f>
        <v>123.12</v>
      </c>
      <c r="R20" s="1036">
        <v>56.95</v>
      </c>
      <c r="S20" s="1037">
        <f t="shared" si="4"/>
        <v>65.489999999999995</v>
      </c>
      <c r="T20" s="616">
        <v>25.01</v>
      </c>
      <c r="U20" s="618">
        <f t="shared" ref="U20:U21" si="14">ROUND(T20 * (1 + VAT), 2)</f>
        <v>28.76</v>
      </c>
      <c r="V20" s="622">
        <v>5.07</v>
      </c>
      <c r="W20" s="1037">
        <f t="shared" ref="W20:W21" si="15">ROUND(V20 * (1 + VAT), 2)</f>
        <v>5.83</v>
      </c>
      <c r="X20" s="604"/>
      <c r="Y20" s="752"/>
      <c r="Z20" s="230"/>
      <c r="AA20" s="231"/>
      <c r="AB20" s="220"/>
      <c r="AC20" s="220"/>
      <c r="AD20" s="220"/>
      <c r="AG20" s="232"/>
      <c r="AH20" s="232"/>
      <c r="AI20" s="232"/>
      <c r="AJ20" s="232"/>
      <c r="AK20" s="232"/>
      <c r="AL20" s="232"/>
    </row>
    <row r="21" spans="1:42" ht="21.6" customHeight="1" thickBot="1">
      <c r="A21" t="s">
        <v>179</v>
      </c>
      <c r="B21" t="s">
        <v>180</v>
      </c>
      <c r="C21">
        <v>3</v>
      </c>
      <c r="D21">
        <v>2</v>
      </c>
      <c r="E21" t="str">
        <f t="shared" si="7"/>
        <v>NR32N</v>
      </c>
      <c r="G21" s="5"/>
      <c r="H21" s="1566"/>
      <c r="I21" s="615" t="s">
        <v>9</v>
      </c>
      <c r="J21" s="624">
        <v>167.9</v>
      </c>
      <c r="K21" s="625">
        <f t="shared" si="0"/>
        <v>193.09</v>
      </c>
      <c r="L21" s="624">
        <v>161.4</v>
      </c>
      <c r="M21" s="626">
        <f t="shared" si="1"/>
        <v>185.61</v>
      </c>
      <c r="N21" s="627">
        <v>449.48</v>
      </c>
      <c r="O21" s="628">
        <f t="shared" si="12"/>
        <v>516.9</v>
      </c>
      <c r="P21" s="627">
        <v>105.18</v>
      </c>
      <c r="Q21" s="629">
        <f t="shared" si="13"/>
        <v>120.96</v>
      </c>
      <c r="R21" s="630">
        <v>52.9</v>
      </c>
      <c r="S21" s="631">
        <f t="shared" si="4"/>
        <v>60.84</v>
      </c>
      <c r="T21" s="624">
        <v>24.57</v>
      </c>
      <c r="U21" s="626">
        <f t="shared" si="14"/>
        <v>28.26</v>
      </c>
      <c r="V21" s="1335">
        <v>7.63</v>
      </c>
      <c r="W21" s="1336">
        <f t="shared" si="15"/>
        <v>8.77</v>
      </c>
      <c r="X21" s="755"/>
      <c r="Y21" s="752"/>
      <c r="Z21" s="221"/>
      <c r="AA21" s="221"/>
      <c r="AB21" s="221"/>
      <c r="AC21" s="221"/>
      <c r="AD21" s="221"/>
      <c r="AG21" s="232"/>
      <c r="AH21" s="232"/>
      <c r="AI21" s="232"/>
      <c r="AJ21" s="232"/>
      <c r="AK21" s="232"/>
      <c r="AL21" s="232"/>
    </row>
    <row r="22" spans="1:42" ht="20.25" hidden="1" customHeight="1">
      <c r="G22" s="5"/>
      <c r="H22" s="1566"/>
      <c r="I22" s="615"/>
      <c r="J22" s="624"/>
      <c r="K22" s="1038"/>
      <c r="L22" s="624"/>
      <c r="M22" s="1039"/>
      <c r="N22" s="624"/>
      <c r="O22" s="1038"/>
      <c r="P22" s="624"/>
      <c r="Q22" s="1039"/>
      <c r="R22" s="630"/>
      <c r="S22" s="925"/>
      <c r="T22" s="624"/>
      <c r="U22" s="1039"/>
      <c r="V22" s="641">
        <v>0</v>
      </c>
      <c r="W22" s="814"/>
      <c r="X22" s="755"/>
      <c r="Y22" s="752"/>
      <c r="Z22" s="221"/>
      <c r="AA22" s="221"/>
      <c r="AB22" s="221"/>
      <c r="AC22" s="221"/>
      <c r="AD22" s="221"/>
      <c r="AG22" s="232"/>
      <c r="AH22" s="232"/>
      <c r="AI22" s="232"/>
      <c r="AJ22" s="232"/>
      <c r="AK22" s="232"/>
      <c r="AL22" s="232"/>
    </row>
    <row r="23" spans="1:42" ht="20.25" hidden="1" customHeight="1" thickBot="1">
      <c r="G23" s="5"/>
      <c r="H23" s="1566"/>
      <c r="I23" s="615"/>
      <c r="J23" s="1040"/>
      <c r="K23" s="1041"/>
      <c r="L23" s="1040"/>
      <c r="M23" s="1042"/>
      <c r="N23" s="1040"/>
      <c r="O23" s="1041"/>
      <c r="P23" s="1040"/>
      <c r="Q23" s="1042"/>
      <c r="R23" s="1043"/>
      <c r="S23" s="1044"/>
      <c r="T23" s="1040"/>
      <c r="U23" s="1042"/>
      <c r="V23" s="622">
        <v>0</v>
      </c>
      <c r="W23" s="814"/>
      <c r="X23" s="753"/>
      <c r="Y23" s="752"/>
      <c r="Z23" s="222"/>
      <c r="AA23" s="222"/>
      <c r="AB23" s="222"/>
      <c r="AC23" s="222"/>
      <c r="AD23" s="222"/>
      <c r="AG23" s="232"/>
      <c r="AH23" s="232"/>
      <c r="AI23" s="232"/>
      <c r="AJ23" s="232"/>
      <c r="AK23" s="232"/>
      <c r="AL23" s="232"/>
    </row>
    <row r="24" spans="1:42" ht="20.25" customHeight="1">
      <c r="G24" s="8"/>
      <c r="H24" s="1045"/>
      <c r="I24" s="1046"/>
      <c r="J24" s="1047"/>
      <c r="K24" s="1048"/>
      <c r="L24" s="1047"/>
      <c r="M24" s="1048"/>
      <c r="N24" s="1047"/>
      <c r="O24" s="1048"/>
      <c r="P24" s="1047"/>
      <c r="Q24" s="1048"/>
      <c r="R24" s="1047"/>
      <c r="S24" s="1048"/>
      <c r="T24" s="1047"/>
      <c r="U24" s="1048"/>
      <c r="V24" s="659"/>
      <c r="W24" s="659"/>
      <c r="X24" s="654"/>
      <c r="Y24" s="659"/>
      <c r="Z24" s="64"/>
      <c r="AA24" s="234"/>
      <c r="AB24" s="232"/>
      <c r="AC24" s="229"/>
      <c r="AD24" s="222"/>
      <c r="AE24" s="222"/>
      <c r="AF24" s="222"/>
      <c r="AG24" s="222"/>
      <c r="AH24" s="222"/>
      <c r="AK24" s="232"/>
      <c r="AL24" s="232"/>
      <c r="AM24" s="232"/>
      <c r="AN24" s="232"/>
      <c r="AO24" s="232"/>
      <c r="AP24" s="232"/>
    </row>
    <row r="25" spans="1:42" ht="20.25" customHeight="1" thickBot="1">
      <c r="G25" s="8"/>
      <c r="H25" s="1049"/>
      <c r="I25" s="1050"/>
      <c r="J25" s="1051"/>
      <c r="K25" s="1052"/>
      <c r="L25" s="1051"/>
      <c r="M25" s="1052"/>
      <c r="N25" s="654"/>
      <c r="O25" s="659"/>
      <c r="P25" s="654"/>
      <c r="Q25" s="659"/>
      <c r="R25" s="654"/>
      <c r="S25" s="659"/>
      <c r="T25" s="659"/>
      <c r="U25" s="659"/>
      <c r="V25" s="659"/>
      <c r="W25" s="659"/>
      <c r="X25" s="654"/>
      <c r="Y25" s="659"/>
      <c r="Z25" s="64"/>
      <c r="AA25" s="234"/>
      <c r="AB25" s="232"/>
      <c r="AC25" s="229"/>
      <c r="AD25" s="222"/>
      <c r="AE25" s="222"/>
      <c r="AF25" s="222"/>
      <c r="AG25" s="222"/>
      <c r="AH25" s="222"/>
      <c r="AK25" s="232"/>
      <c r="AL25" s="232"/>
      <c r="AM25" s="232"/>
      <c r="AN25" s="232"/>
      <c r="AO25" s="232"/>
      <c r="AP25" s="232"/>
    </row>
    <row r="26" spans="1:42" ht="20.25" customHeight="1">
      <c r="G26" s="8"/>
      <c r="H26" s="1769" t="s">
        <v>64</v>
      </c>
      <c r="I26" s="1606"/>
      <c r="J26" s="1795" t="s">
        <v>428</v>
      </c>
      <c r="K26" s="1612"/>
      <c r="L26" s="1617" t="s">
        <v>423</v>
      </c>
      <c r="M26" s="1562"/>
      <c r="N26" s="604"/>
      <c r="O26" s="604"/>
      <c r="P26" s="604"/>
      <c r="Q26" s="604"/>
      <c r="R26" s="604"/>
      <c r="S26" s="604"/>
      <c r="T26" s="604"/>
      <c r="U26" s="604"/>
      <c r="V26" s="604"/>
      <c r="W26" s="604"/>
      <c r="X26" s="604"/>
      <c r="Y26" s="604"/>
    </row>
    <row r="27" spans="1:42" ht="20.25" customHeight="1">
      <c r="G27" s="8"/>
      <c r="H27" s="1868"/>
      <c r="I27" s="1771"/>
      <c r="J27" s="1613"/>
      <c r="K27" s="1614"/>
      <c r="L27" s="1616"/>
      <c r="M27" s="1564"/>
      <c r="N27" s="604"/>
      <c r="O27" s="604"/>
      <c r="P27" s="604"/>
      <c r="Q27" s="604"/>
      <c r="R27" s="604"/>
      <c r="S27" s="604"/>
      <c r="T27" s="604"/>
      <c r="U27" s="604"/>
      <c r="V27" s="604"/>
      <c r="W27" s="604"/>
      <c r="X27" s="604"/>
      <c r="Y27" s="604"/>
    </row>
    <row r="28" spans="1:42" ht="20.25" customHeight="1">
      <c r="A28" t="s">
        <v>76</v>
      </c>
      <c r="B28" t="s">
        <v>123</v>
      </c>
      <c r="C28" t="s">
        <v>120</v>
      </c>
      <c r="D28" t="s">
        <v>1</v>
      </c>
      <c r="E28" t="s">
        <v>121</v>
      </c>
      <c r="G28" s="8"/>
      <c r="H28" s="1621"/>
      <c r="I28" s="1622"/>
      <c r="J28" s="699"/>
      <c r="K28" s="700" t="s">
        <v>26</v>
      </c>
      <c r="L28" s="701"/>
      <c r="M28" s="702" t="s">
        <v>26</v>
      </c>
      <c r="N28" s="654"/>
      <c r="O28" s="654"/>
      <c r="P28" s="654"/>
      <c r="Q28" s="604"/>
      <c r="R28" s="604"/>
      <c r="S28" s="604"/>
      <c r="T28" s="604"/>
      <c r="U28" s="604"/>
      <c r="V28" s="604"/>
      <c r="W28" s="604"/>
      <c r="X28" s="604"/>
      <c r="Y28" s="604"/>
    </row>
    <row r="29" spans="1:42" ht="21.6" customHeight="1" thickBot="1">
      <c r="A29" t="s">
        <v>179</v>
      </c>
      <c r="B29" t="s">
        <v>180</v>
      </c>
      <c r="C29">
        <v>0</v>
      </c>
      <c r="D29">
        <v>1</v>
      </c>
      <c r="E29" t="str">
        <f t="shared" ref="E29:E34" si="16">B29&amp;C29&amp;D29&amp;IF($A$2="Non-municipal","N",IF($A$2="Municiple","Y","error"))</f>
        <v>NR01N</v>
      </c>
      <c r="G29" s="8"/>
      <c r="H29" s="1819" t="s">
        <v>38</v>
      </c>
      <c r="I29" s="1583"/>
      <c r="J29" s="704">
        <v>25.18</v>
      </c>
      <c r="K29" s="705">
        <f>ROUND(J29 * (1 + VAT), 2)</f>
        <v>28.96</v>
      </c>
      <c r="L29" s="706">
        <v>1.47</v>
      </c>
      <c r="M29" s="707">
        <f>ROUND(L29 * (1 + VAT), 2)</f>
        <v>1.69</v>
      </c>
      <c r="N29" s="654"/>
      <c r="O29" s="654"/>
      <c r="P29" s="654"/>
      <c r="Q29" s="604"/>
      <c r="R29" s="604"/>
      <c r="S29" s="604"/>
      <c r="T29" s="604"/>
      <c r="U29" s="604"/>
      <c r="V29" s="604"/>
      <c r="W29" s="604"/>
      <c r="X29" s="604"/>
      <c r="Y29" s="604"/>
    </row>
    <row r="30" spans="1:42" ht="96.6" customHeight="1">
      <c r="A30" t="s">
        <v>179</v>
      </c>
      <c r="B30" t="s">
        <v>180</v>
      </c>
      <c r="C30">
        <v>0</v>
      </c>
      <c r="D30">
        <v>1</v>
      </c>
      <c r="E30" t="str">
        <f t="shared" si="16"/>
        <v>NR01N</v>
      </c>
      <c r="G30" s="8"/>
      <c r="H30" s="1857" t="s">
        <v>39</v>
      </c>
      <c r="I30" s="1583"/>
      <c r="J30" s="870">
        <v>69.91</v>
      </c>
      <c r="K30" s="804">
        <f>ROUND(J30 * (1 + VAT), 2)</f>
        <v>80.400000000000006</v>
      </c>
      <c r="L30" s="803">
        <v>13.49</v>
      </c>
      <c r="M30" s="941">
        <f>ROUND(L30 * (1 + VAT), 2)</f>
        <v>15.51</v>
      </c>
      <c r="N30" s="1053"/>
      <c r="O30" s="1060"/>
      <c r="P30" s="1865" t="s">
        <v>252</v>
      </c>
      <c r="Q30" s="1866"/>
      <c r="R30" s="1865" t="s">
        <v>424</v>
      </c>
      <c r="S30" s="1867"/>
      <c r="T30" s="1337"/>
      <c r="U30" s="1337"/>
      <c r="V30" s="1337"/>
      <c r="W30" s="1337"/>
      <c r="X30" s="604"/>
      <c r="Y30" s="604"/>
    </row>
    <row r="31" spans="1:42" ht="21.6" customHeight="1">
      <c r="A31" t="s">
        <v>179</v>
      </c>
      <c r="B31" t="s">
        <v>180</v>
      </c>
      <c r="C31">
        <v>0</v>
      </c>
      <c r="D31">
        <v>1</v>
      </c>
      <c r="E31" t="str">
        <f t="shared" si="16"/>
        <v>NR01N</v>
      </c>
      <c r="G31" s="8"/>
      <c r="H31" s="1857" t="s">
        <v>40</v>
      </c>
      <c r="I31" s="1583"/>
      <c r="J31" s="870">
        <v>215.91</v>
      </c>
      <c r="K31" s="804">
        <f>ROUND(J31 * (1 + VAT), 2)</f>
        <v>248.3</v>
      </c>
      <c r="L31" s="803">
        <v>21.07</v>
      </c>
      <c r="M31" s="941">
        <f>ROUND(L31 * (1 + VAT), 2)</f>
        <v>24.23</v>
      </c>
      <c r="N31" s="1053"/>
      <c r="O31" s="1054" t="s">
        <v>1</v>
      </c>
      <c r="P31" s="938"/>
      <c r="Q31" s="1055" t="s">
        <v>26</v>
      </c>
      <c r="R31" s="604"/>
      <c r="S31" s="719" t="s">
        <v>26</v>
      </c>
      <c r="T31" s="1334"/>
      <c r="U31" s="1334"/>
      <c r="V31" s="1334"/>
      <c r="W31" s="1334"/>
      <c r="X31" s="604"/>
      <c r="Y31" s="604"/>
    </row>
    <row r="32" spans="1:42" ht="21.6" customHeight="1">
      <c r="A32" t="s">
        <v>179</v>
      </c>
      <c r="B32" t="s">
        <v>180</v>
      </c>
      <c r="C32">
        <v>0</v>
      </c>
      <c r="D32">
        <v>1</v>
      </c>
      <c r="E32" t="str">
        <f t="shared" si="16"/>
        <v>NR01N</v>
      </c>
      <c r="G32" s="8"/>
      <c r="H32" s="1819" t="s">
        <v>34</v>
      </c>
      <c r="I32" s="1583"/>
      <c r="J32" s="870">
        <v>215.91</v>
      </c>
      <c r="K32" s="804">
        <f>ROUND(J32 * (1 + VAT), 2)</f>
        <v>248.3</v>
      </c>
      <c r="L32" s="803">
        <v>21.07</v>
      </c>
      <c r="M32" s="941">
        <f>ROUND(L32 * (1 + VAT), 2)</f>
        <v>24.23</v>
      </c>
      <c r="N32" s="1053"/>
      <c r="O32" s="1056" t="s">
        <v>5</v>
      </c>
      <c r="P32" s="1057">
        <v>0.45</v>
      </c>
      <c r="Q32" s="950">
        <f>ROUND(P32 * (1 + VAT), 2)</f>
        <v>0.52</v>
      </c>
      <c r="R32" s="939">
        <v>52.55</v>
      </c>
      <c r="S32" s="676">
        <f>ROUND(R32 * (1 + VAT), 2)</f>
        <v>60.43</v>
      </c>
      <c r="T32" s="697"/>
      <c r="U32" s="697"/>
      <c r="V32" s="697"/>
      <c r="W32" s="697"/>
      <c r="X32" s="604"/>
      <c r="Y32" s="604"/>
      <c r="AD32" s="232"/>
      <c r="AE32" s="232"/>
      <c r="AF32" s="232"/>
      <c r="AG32" s="232"/>
      <c r="AH32" s="232"/>
    </row>
    <row r="33" spans="1:34" ht="21.6" customHeight="1" thickBot="1">
      <c r="A33" t="s">
        <v>179</v>
      </c>
      <c r="B33" t="s">
        <v>180</v>
      </c>
      <c r="C33">
        <v>0</v>
      </c>
      <c r="D33">
        <v>1</v>
      </c>
      <c r="E33" t="str">
        <f t="shared" si="16"/>
        <v>NR01N</v>
      </c>
      <c r="G33" s="8"/>
      <c r="H33" s="1628" t="s">
        <v>33</v>
      </c>
      <c r="I33" s="1629"/>
      <c r="J33" s="709">
        <v>1216.44</v>
      </c>
      <c r="K33" s="710">
        <f>ROUND(J33 * (1 + VAT), 2)</f>
        <v>1398.91</v>
      </c>
      <c r="L33" s="711">
        <v>21.07</v>
      </c>
      <c r="M33" s="712">
        <f>ROUND(L33 * (1 + VAT), 2)</f>
        <v>24.23</v>
      </c>
      <c r="N33" s="1053"/>
      <c r="O33" s="1058" t="s">
        <v>9</v>
      </c>
      <c r="P33" s="1059">
        <v>0.45</v>
      </c>
      <c r="Q33" s="960">
        <f>ROUND(P33 * (1 + VAT), 2)</f>
        <v>0.52</v>
      </c>
      <c r="R33" s="940">
        <v>45.56</v>
      </c>
      <c r="S33" s="693">
        <f>ROUND(R33 * (1 + VAT), 2)</f>
        <v>52.39</v>
      </c>
      <c r="T33" s="697"/>
      <c r="U33" s="697"/>
      <c r="V33" s="697"/>
      <c r="W33" s="697"/>
      <c r="X33" s="604"/>
      <c r="Y33" s="604"/>
      <c r="AD33" s="232"/>
      <c r="AE33" s="232"/>
      <c r="AF33" s="232"/>
      <c r="AG33" s="232"/>
      <c r="AH33" s="232"/>
    </row>
    <row r="34" spans="1:34" ht="20.25" customHeight="1">
      <c r="A34" t="s">
        <v>179</v>
      </c>
      <c r="B34" t="s">
        <v>180</v>
      </c>
      <c r="C34">
        <v>0</v>
      </c>
      <c r="D34">
        <v>2</v>
      </c>
      <c r="E34" t="str">
        <f t="shared" si="16"/>
        <v>NR02N</v>
      </c>
      <c r="G34" s="8"/>
      <c r="H34" s="604"/>
      <c r="I34" s="604"/>
      <c r="J34" s="604"/>
      <c r="K34" s="604"/>
      <c r="L34" s="604"/>
      <c r="M34" s="604"/>
      <c r="N34" s="604"/>
      <c r="O34" s="604"/>
      <c r="P34" s="654"/>
      <c r="Q34" s="654"/>
      <c r="R34" s="654"/>
      <c r="S34" s="654"/>
      <c r="T34" s="654"/>
      <c r="U34" s="654"/>
      <c r="V34" s="654"/>
      <c r="W34" s="654"/>
      <c r="X34" s="654"/>
      <c r="Y34" s="604"/>
      <c r="Z34" s="9"/>
      <c r="AD34" s="232"/>
      <c r="AE34" s="232"/>
      <c r="AF34" s="232"/>
      <c r="AG34" s="232"/>
      <c r="AH34" s="232"/>
    </row>
    <row r="35" spans="1:34" ht="34.5" customHeight="1">
      <c r="F35" s="65"/>
      <c r="G35" s="65"/>
      <c r="H35" s="65"/>
      <c r="I35" s="65"/>
      <c r="J35" s="65"/>
      <c r="K35" s="65"/>
      <c r="L35" s="65"/>
      <c r="M35" s="65"/>
      <c r="N35" s="65"/>
      <c r="O35" s="223"/>
      <c r="P35" s="223"/>
      <c r="Q35" s="223"/>
      <c r="R35" s="223"/>
      <c r="AB35" s="232"/>
      <c r="AC35" s="232"/>
      <c r="AD35" s="232"/>
      <c r="AE35" s="232"/>
      <c r="AF35" s="232"/>
    </row>
    <row r="36" spans="1:34" ht="20.25" customHeight="1">
      <c r="F36" s="65"/>
      <c r="G36" s="65"/>
      <c r="H36" s="65"/>
      <c r="I36" s="65"/>
      <c r="J36" s="65"/>
      <c r="K36" s="65"/>
      <c r="L36" s="65"/>
      <c r="M36" s="65"/>
      <c r="N36" s="65"/>
      <c r="AB36" s="232"/>
      <c r="AC36" s="232"/>
      <c r="AD36" s="232"/>
      <c r="AE36" s="232"/>
      <c r="AF36" s="232"/>
    </row>
    <row r="37" spans="1:34" ht="20.25" customHeight="1">
      <c r="F37" s="65"/>
      <c r="G37" s="65"/>
      <c r="H37" s="65"/>
      <c r="I37" s="65"/>
      <c r="J37" s="65"/>
      <c r="K37" s="65"/>
      <c r="L37" s="65"/>
      <c r="M37" s="65"/>
      <c r="N37" s="65"/>
      <c r="AB37" s="232"/>
      <c r="AC37" s="232"/>
      <c r="AD37" s="232"/>
      <c r="AE37" s="232"/>
      <c r="AF37" s="232"/>
    </row>
    <row r="38" spans="1:34" ht="21.9" customHeight="1">
      <c r="F38" s="65"/>
      <c r="G38" s="65"/>
      <c r="H38" s="65"/>
      <c r="I38" s="65"/>
      <c r="J38" s="65"/>
      <c r="K38" s="65"/>
      <c r="L38" s="65"/>
      <c r="M38" s="65"/>
      <c r="N38" s="65"/>
    </row>
    <row r="39" spans="1:34" ht="21.9" customHeight="1">
      <c r="F39" s="65"/>
      <c r="G39" s="65"/>
      <c r="H39" s="65"/>
      <c r="I39" s="65"/>
      <c r="J39" s="65"/>
      <c r="K39" s="65"/>
      <c r="L39" s="65"/>
      <c r="M39" s="65"/>
      <c r="N39" s="65"/>
    </row>
    <row r="40" spans="1:34" ht="20.25" customHeight="1">
      <c r="F40" s="65"/>
      <c r="G40" s="65"/>
      <c r="H40" s="65"/>
      <c r="I40" s="65"/>
      <c r="J40" s="65"/>
      <c r="K40" s="65"/>
      <c r="L40" s="65"/>
      <c r="M40" s="65"/>
      <c r="N40" s="65"/>
      <c r="O40" s="224"/>
      <c r="P40" s="223"/>
      <c r="Q40" s="224"/>
      <c r="R40" s="223"/>
      <c r="AB40" s="232"/>
      <c r="AC40" s="232"/>
      <c r="AD40" s="232"/>
      <c r="AE40" s="232"/>
      <c r="AF40" s="232"/>
    </row>
    <row r="41" spans="1:34" s="65" customFormat="1" ht="12.75" customHeight="1"/>
    <row r="42" spans="1:34" s="65" customFormat="1">
      <c r="Y42" s="237"/>
      <c r="Z42" s="237"/>
      <c r="AA42" s="238"/>
    </row>
    <row r="43" spans="1:34" s="65" customFormat="1">
      <c r="Y43" s="237"/>
      <c r="Z43" s="237"/>
      <c r="AA43" s="238"/>
      <c r="AB43" s="238"/>
    </row>
    <row r="44" spans="1:34" s="65" customFormat="1">
      <c r="Y44" s="239"/>
      <c r="Z44" s="237"/>
    </row>
    <row r="45" spans="1:34" s="65" customFormat="1">
      <c r="AA45" s="239"/>
      <c r="AB45" s="237"/>
    </row>
    <row r="46" spans="1:34" s="65" customFormat="1">
      <c r="K46" s="240"/>
      <c r="AA46" s="237"/>
      <c r="AB46" s="237"/>
      <c r="AC46" s="238"/>
      <c r="AD46" s="238"/>
    </row>
    <row r="47" spans="1:34" s="65" customFormat="1">
      <c r="AA47" s="237"/>
      <c r="AB47" s="237"/>
      <c r="AC47" s="238"/>
      <c r="AD47" s="238"/>
    </row>
    <row r="48" spans="1:34" s="65" customFormat="1">
      <c r="AA48" s="239"/>
      <c r="AB48" s="237"/>
    </row>
    <row r="49" spans="27:32" s="65" customFormat="1">
      <c r="AA49" s="239"/>
      <c r="AB49" s="237"/>
    </row>
    <row r="50" spans="27:32" s="65" customFormat="1">
      <c r="AA50" s="18"/>
      <c r="AB50" s="18"/>
      <c r="AC50" s="20"/>
      <c r="AD50" s="20"/>
    </row>
    <row r="51" spans="27:32" s="65" customFormat="1">
      <c r="AA51" s="18"/>
      <c r="AB51" s="18"/>
      <c r="AC51" s="20"/>
      <c r="AD51" s="20"/>
    </row>
    <row r="52" spans="27:32" s="65" customFormat="1">
      <c r="AA52" s="18"/>
      <c r="AB52" s="241"/>
      <c r="AC52" s="18"/>
      <c r="AD52" s="241"/>
    </row>
    <row r="53" spans="27:32" s="65" customFormat="1">
      <c r="AA53" s="19"/>
      <c r="AB53"/>
      <c r="AD53" s="21"/>
    </row>
    <row r="54" spans="27:32" s="65" customFormat="1">
      <c r="AB54" s="242"/>
      <c r="AD54" s="238"/>
    </row>
    <row r="55" spans="27:32" s="65" customFormat="1">
      <c r="AB55" s="18"/>
    </row>
    <row r="56" spans="27:32" s="65" customFormat="1">
      <c r="AB56" s="18"/>
      <c r="AC56" s="243"/>
      <c r="AD56" s="244"/>
    </row>
    <row r="57" spans="27:32" s="65" customFormat="1">
      <c r="AC57" s="243"/>
      <c r="AD57" s="244"/>
      <c r="AF57" s="238"/>
    </row>
    <row r="58" spans="27:32" s="65" customFormat="1">
      <c r="AD58" s="244"/>
      <c r="AF58" s="240"/>
    </row>
    <row r="59" spans="27:32" s="65" customFormat="1"/>
    <row r="60" spans="27:32" s="65" customFormat="1"/>
    <row r="61" spans="27:32" s="65" customFormat="1"/>
    <row r="62" spans="27:32" s="65" customFormat="1"/>
    <row r="63" spans="27:32" s="65" customFormat="1"/>
    <row r="64" spans="27:32" s="65" customFormat="1"/>
    <row r="65" s="65" customFormat="1"/>
    <row r="66" s="65" customFormat="1"/>
    <row r="67" s="65" customFormat="1"/>
    <row r="68" s="65" customFormat="1"/>
    <row r="69" s="65" customFormat="1"/>
    <row r="70" s="65" customFormat="1"/>
    <row r="71" s="65" customFormat="1"/>
    <row r="72" s="65" customFormat="1"/>
    <row r="73" s="65" customFormat="1"/>
    <row r="74" s="65" customFormat="1"/>
    <row r="75" s="65" customFormat="1"/>
    <row r="76" s="65" customFormat="1"/>
    <row r="77" s="65" customFormat="1"/>
    <row r="78" s="65" customFormat="1"/>
    <row r="79" s="65" customFormat="1"/>
    <row r="80" s="65" customFormat="1"/>
    <row r="81" s="65" customFormat="1"/>
    <row r="82" s="65" customFormat="1"/>
    <row r="83" s="65" customFormat="1"/>
    <row r="84" s="65" customFormat="1"/>
    <row r="85" s="65" customFormat="1"/>
    <row r="86" s="65" customFormat="1"/>
    <row r="87" s="65" customFormat="1"/>
    <row r="88" s="65" customFormat="1"/>
    <row r="89" s="65" customFormat="1"/>
    <row r="90" s="65" customFormat="1"/>
    <row r="91" s="65" customFormat="1"/>
    <row r="92" s="65" customFormat="1"/>
    <row r="93" s="65" customFormat="1"/>
    <row r="94" s="65" customFormat="1"/>
    <row r="95" s="65" customFormat="1"/>
    <row r="96" s="65" customFormat="1"/>
    <row r="97" s="65" customFormat="1"/>
    <row r="98" s="65" customFormat="1"/>
    <row r="99" s="65" customFormat="1"/>
    <row r="100" s="65" customFormat="1"/>
  </sheetData>
  <mergeCells count="26">
    <mergeCell ref="H32:I32"/>
    <mergeCell ref="H33:I33"/>
    <mergeCell ref="H28:I28"/>
    <mergeCell ref="H29:I29"/>
    <mergeCell ref="H30:I30"/>
    <mergeCell ref="P30:Q30"/>
    <mergeCell ref="R30:S30"/>
    <mergeCell ref="H31:I31"/>
    <mergeCell ref="H8:H11"/>
    <mergeCell ref="H12:H15"/>
    <mergeCell ref="H16:H19"/>
    <mergeCell ref="H20:H23"/>
    <mergeCell ref="H26:I27"/>
    <mergeCell ref="J26:K27"/>
    <mergeCell ref="L26:M27"/>
    <mergeCell ref="G2:X2"/>
    <mergeCell ref="J4:M4"/>
    <mergeCell ref="N4:Q4"/>
    <mergeCell ref="R4:S6"/>
    <mergeCell ref="H5:H7"/>
    <mergeCell ref="J5:K6"/>
    <mergeCell ref="L5:M6"/>
    <mergeCell ref="N5:O6"/>
    <mergeCell ref="P5:Q6"/>
    <mergeCell ref="V4:W6"/>
    <mergeCell ref="T4:U6"/>
  </mergeCells>
  <conditionalFormatting sqref="S1:W1">
    <cfRule type="cellIs" dxfId="24" priority="3" stopIfTrue="1" operator="notEqual">
      <formula>0</formula>
    </cfRule>
    <cfRule type="cellIs" dxfId="23" priority="4" stopIfTrue="1" operator="equal">
      <formula>0</formula>
    </cfRule>
  </conditionalFormatting>
  <conditionalFormatting sqref="Y8:Y23 AC24:AC25">
    <cfRule type="cellIs" dxfId="22" priority="1" stopIfTrue="1" operator="equal">
      <formula>"check"</formula>
    </cfRule>
  </conditionalFormatting>
  <conditionalFormatting sqref="AA8 AA12 AA16 AA20">
    <cfRule type="cellIs" dxfId="21" priority="2" stopIfTrue="1" operator="notEqual">
      <formula>0</formula>
    </cfRule>
  </conditionalFormatting>
  <hyperlinks>
    <hyperlink ref="G1" location="Menu!A1" display="Back to menu" xr:uid="{00000000-0004-0000-13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81" orientation="landscape" r:id="rId1"/>
  <headerFooter alignWithMargins="0"/>
  <ignoredErrors>
    <ignoredError sqref="AB22:AC28 AB8:AC8 AB9:AC9 AB10:AC10 AB11:AC11 AB12:AC12 AB13:AC13 AB14:AC14 AB15:AC15 AB16:AC16 AB17:AC17 AB18:AC18 AB19:AC19 AB20:AC20 AB21:AC21 AB34:AC72 AB29:AC29 AB30:AC30 AB31:AC31 AB32:AC32 AB33:AC33 X33:AA33 X32:AA32 X31:AA31 X29:AA29 X34:AA72 X21:AA21 X20:AA20 X19:AA19 X18:AA18 X17:AA17 X16:AA16 X15:AA15 X14:AA14 X13:AA13 X12:AA12 X11:AA11 X10:AA10 X9:AA9 X8:AA8 X22:AA28 X73:AA85 X30:AA30 Q30 L22:S28 N29:S29 N30:O30 N31:S31 N32:O32 N33:O33 S30 L73:S85 L34:S72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2" tint="-0.249977111117893"/>
    <pageSetUpPr fitToPage="1"/>
  </sheetPr>
  <dimension ref="A1:AN47"/>
  <sheetViews>
    <sheetView showGridLines="0" topLeftCell="G1" zoomScale="50" zoomScaleNormal="50" workbookViewId="0">
      <pane ySplit="2" topLeftCell="A3" activePane="bottomLeft" state="frozen"/>
      <selection activeCell="N29" sqref="N29"/>
      <selection pane="bottomLeft" activeCell="G2" sqref="G2:AA2"/>
    </sheetView>
  </sheetViews>
  <sheetFormatPr defaultColWidth="9.109375" defaultRowHeight="13.2"/>
  <cols>
    <col min="1" max="4" width="9.109375" hidden="1" customWidth="1"/>
    <col min="5" max="5" width="8.109375" hidden="1" customWidth="1"/>
    <col min="6" max="6" width="9.6640625" customWidth="1"/>
    <col min="7" max="7" width="2.6640625" customWidth="1"/>
    <col min="8" max="8" width="27.6640625" customWidth="1"/>
    <col min="9" max="9" width="28.88671875" customWidth="1"/>
    <col min="10" max="10" width="20.109375" customWidth="1"/>
    <col min="11" max="11" width="21.33203125" bestFit="1" customWidth="1"/>
    <col min="12" max="12" width="16.33203125" customWidth="1"/>
    <col min="13" max="13" width="17.44140625" customWidth="1"/>
    <col min="14" max="19" width="18.6640625" customWidth="1"/>
    <col min="20" max="20" width="16" customWidth="1"/>
    <col min="21" max="21" width="13.33203125" customWidth="1"/>
    <col min="22" max="22" width="14.44140625" customWidth="1"/>
    <col min="23" max="25" width="16.6640625" customWidth="1"/>
    <col min="26" max="26" width="13.44140625" bestFit="1" customWidth="1"/>
    <col min="27" max="27" width="15.88671875" bestFit="1" customWidth="1"/>
    <col min="28" max="30" width="14.44140625" customWidth="1"/>
    <col min="31" max="31" width="16.33203125" customWidth="1"/>
    <col min="32" max="32" width="14.44140625" customWidth="1"/>
    <col min="33" max="33" width="17.88671875" customWidth="1"/>
    <col min="34" max="34" width="9.44140625" bestFit="1" customWidth="1"/>
  </cols>
  <sheetData>
    <row r="1" spans="1:40" ht="36" customHeight="1">
      <c r="G1" s="359" t="s">
        <v>224</v>
      </c>
      <c r="I1" s="1"/>
    </row>
    <row r="2" spans="1:40" ht="54" customHeight="1">
      <c r="A2" t="s">
        <v>124</v>
      </c>
      <c r="G2" s="1640" t="s">
        <v>622</v>
      </c>
      <c r="H2" s="1641"/>
      <c r="I2" s="1641"/>
      <c r="J2" s="1641"/>
      <c r="K2" s="1641"/>
      <c r="L2" s="1641"/>
      <c r="M2" s="1641"/>
      <c r="N2" s="1641"/>
      <c r="O2" s="1641"/>
      <c r="P2" s="1641"/>
      <c r="Q2" s="1641"/>
      <c r="R2" s="1641"/>
      <c r="S2" s="1641"/>
      <c r="T2" s="1641"/>
      <c r="U2" s="1641"/>
      <c r="V2" s="1641"/>
      <c r="W2" s="1641"/>
      <c r="X2" s="1641"/>
      <c r="Y2" s="1641"/>
      <c r="Z2" s="1641"/>
      <c r="AA2" s="1641"/>
      <c r="AH2" s="2" t="e">
        <f>SUM(#REF!,#REF!,#REF!,#REF!,#REF!,#REF!,#REF!,#REF!,#REF!,#REF!,#REF!,#REF!)</f>
        <v>#REF!</v>
      </c>
      <c r="AI2" s="3" t="s">
        <v>0</v>
      </c>
    </row>
    <row r="3" spans="1:40" ht="13.35" customHeight="1" thickBot="1">
      <c r="G3" s="28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AH3" s="2"/>
      <c r="AI3" s="3"/>
    </row>
    <row r="4" spans="1:40" ht="29.85" customHeight="1" thickBot="1">
      <c r="G4" s="4"/>
      <c r="H4" s="605"/>
      <c r="I4" s="606"/>
      <c r="J4" s="1568" t="s">
        <v>394</v>
      </c>
      <c r="K4" s="1569"/>
      <c r="L4" s="1569"/>
      <c r="M4" s="1569"/>
      <c r="N4" s="1569"/>
      <c r="O4" s="1569"/>
      <c r="P4" s="1569"/>
      <c r="Q4" s="1569"/>
      <c r="R4" s="1569"/>
      <c r="S4" s="1569"/>
      <c r="T4" s="1569"/>
      <c r="U4" s="1569"/>
      <c r="V4" s="1561" t="s">
        <v>562</v>
      </c>
      <c r="W4" s="1562"/>
      <c r="X4" s="1561" t="s">
        <v>560</v>
      </c>
      <c r="Y4" s="1562"/>
      <c r="Z4" s="1561" t="s">
        <v>249</v>
      </c>
      <c r="AA4" s="1562"/>
    </row>
    <row r="5" spans="1:40" ht="20.25" customHeight="1">
      <c r="G5" s="5"/>
      <c r="H5" s="1869" t="s">
        <v>27</v>
      </c>
      <c r="I5" s="1064"/>
      <c r="J5" s="1872" t="s">
        <v>484</v>
      </c>
      <c r="K5" s="1873"/>
      <c r="L5" s="1873"/>
      <c r="M5" s="1873"/>
      <c r="N5" s="1873"/>
      <c r="O5" s="1874"/>
      <c r="P5" s="1875" t="s">
        <v>485</v>
      </c>
      <c r="Q5" s="1876"/>
      <c r="R5" s="1876"/>
      <c r="S5" s="1876"/>
      <c r="T5" s="1876"/>
      <c r="U5" s="1876"/>
      <c r="V5" s="1563"/>
      <c r="W5" s="1564"/>
      <c r="X5" s="1563"/>
      <c r="Y5" s="1564"/>
      <c r="Z5" s="1563"/>
      <c r="AA5" s="1564"/>
    </row>
    <row r="6" spans="1:40" ht="20.25" customHeight="1">
      <c r="G6" s="5"/>
      <c r="H6" s="1870"/>
      <c r="I6" s="904" t="s">
        <v>1</v>
      </c>
      <c r="J6" s="1575" t="s">
        <v>2</v>
      </c>
      <c r="K6" s="1577"/>
      <c r="L6" s="1575" t="s">
        <v>3</v>
      </c>
      <c r="M6" s="1577"/>
      <c r="N6" s="1575" t="s">
        <v>4</v>
      </c>
      <c r="O6" s="1576"/>
      <c r="P6" s="1575" t="s">
        <v>2</v>
      </c>
      <c r="Q6" s="1577"/>
      <c r="R6" s="1575" t="s">
        <v>3</v>
      </c>
      <c r="S6" s="1577"/>
      <c r="T6" s="1575" t="s">
        <v>4</v>
      </c>
      <c r="U6" s="1575"/>
      <c r="V6" s="1563"/>
      <c r="W6" s="1564"/>
      <c r="X6" s="1563"/>
      <c r="Y6" s="1564"/>
      <c r="Z6" s="1563"/>
      <c r="AA6" s="1564"/>
      <c r="AB6" s="3"/>
      <c r="AI6" s="6"/>
    </row>
    <row r="7" spans="1:40" ht="20.2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871"/>
      <c r="I7" s="905"/>
      <c r="J7" s="610" t="s">
        <v>35</v>
      </c>
      <c r="K7" s="611" t="s">
        <v>26</v>
      </c>
      <c r="L7" s="612"/>
      <c r="M7" s="611" t="s">
        <v>26</v>
      </c>
      <c r="N7" s="612"/>
      <c r="O7" s="664" t="s">
        <v>26</v>
      </c>
      <c r="P7" s="612"/>
      <c r="Q7" s="611" t="s">
        <v>26</v>
      </c>
      <c r="R7" s="612"/>
      <c r="S7" s="611" t="s">
        <v>26</v>
      </c>
      <c r="T7" s="612"/>
      <c r="U7" s="665" t="s">
        <v>26</v>
      </c>
      <c r="V7" s="1065"/>
      <c r="W7" s="613" t="s">
        <v>26</v>
      </c>
      <c r="X7" s="1065"/>
      <c r="Y7" s="613" t="s">
        <v>26</v>
      </c>
      <c r="Z7" s="1065"/>
      <c r="AA7" s="613" t="s">
        <v>26</v>
      </c>
      <c r="AB7" s="3"/>
      <c r="AI7" s="6"/>
    </row>
    <row r="8" spans="1:40" ht="21.6" customHeight="1">
      <c r="A8" t="s">
        <v>193</v>
      </c>
      <c r="B8" t="s">
        <v>194</v>
      </c>
      <c r="C8">
        <v>0</v>
      </c>
      <c r="D8">
        <v>1</v>
      </c>
      <c r="E8" t="str">
        <f>B8&amp;C8&amp;D8&amp;IF($A$2="Non-municipal","N",IF($A$2="Municiple","Y","error"))</f>
        <v>Ru01N</v>
      </c>
      <c r="G8" s="5"/>
      <c r="H8" s="1565" t="s">
        <v>29</v>
      </c>
      <c r="I8" s="1066" t="s">
        <v>5</v>
      </c>
      <c r="J8" s="616">
        <v>746.19</v>
      </c>
      <c r="K8" s="617">
        <f t="shared" ref="K8:K21" si="0">ROUND(J8 * (1 + VAT), 2)</f>
        <v>858.12</v>
      </c>
      <c r="L8" s="616">
        <v>186.55</v>
      </c>
      <c r="M8" s="617">
        <f t="shared" ref="M8:M21" si="1">ROUND(L8 * (1 + VAT), 2)</f>
        <v>214.53</v>
      </c>
      <c r="N8" s="616">
        <v>124.36</v>
      </c>
      <c r="O8" s="617">
        <f t="shared" ref="O8:O21" si="2">ROUND(N8 * (1 + VAT), 2)</f>
        <v>143.01</v>
      </c>
      <c r="P8" s="616">
        <v>309.68</v>
      </c>
      <c r="Q8" s="617">
        <f t="shared" ref="Q8:Q21" si="3">ROUND(P8 * (1 + VAT), 2)</f>
        <v>356.13</v>
      </c>
      <c r="R8" s="616">
        <v>174.11</v>
      </c>
      <c r="S8" s="617">
        <f t="shared" ref="S8:S21" si="4">ROUND(R8 * (1 + VAT), 2)</f>
        <v>200.23</v>
      </c>
      <c r="T8" s="616">
        <v>124.36</v>
      </c>
      <c r="U8" s="1067">
        <f t="shared" ref="U8:U21" si="5">ROUND(T8 * (1 + VAT), 2)</f>
        <v>143.01</v>
      </c>
      <c r="V8" s="1358">
        <v>25.01</v>
      </c>
      <c r="W8" s="1067">
        <f t="shared" ref="W8:W9" si="6">ROUND(V8 * (1 + VAT), 2)</f>
        <v>28.76</v>
      </c>
      <c r="X8" s="1068">
        <v>5.07</v>
      </c>
      <c r="Y8" s="750">
        <f t="shared" ref="Y8:Y9" si="7">ROUND(X8 * (1 + VAT), 2)</f>
        <v>5.83</v>
      </c>
      <c r="Z8" s="1068">
        <v>56.6</v>
      </c>
      <c r="AA8" s="750">
        <f t="shared" ref="AA8:AA21" si="8">ROUND(Z8 * (1 + VAT), 2)</f>
        <v>65.09</v>
      </c>
      <c r="AB8" s="230"/>
      <c r="AC8" s="231"/>
      <c r="AD8" s="220"/>
      <c r="AE8" s="220"/>
      <c r="AF8" s="220"/>
      <c r="AI8" s="232"/>
      <c r="AJ8" s="232"/>
      <c r="AK8" s="232"/>
      <c r="AL8" s="232"/>
      <c r="AM8" s="232"/>
      <c r="AN8" s="232"/>
    </row>
    <row r="9" spans="1:40" ht="21.6" customHeight="1">
      <c r="A9" t="s">
        <v>193</v>
      </c>
      <c r="B9" t="s">
        <v>194</v>
      </c>
      <c r="C9">
        <v>0</v>
      </c>
      <c r="D9">
        <v>2</v>
      </c>
      <c r="E9" t="str">
        <f t="shared" ref="E9:E21" si="9">B9&amp;C9&amp;D9&amp;IF($A$2="Non-municipal","N",IF($A$2="Municiple","Y","error"))</f>
        <v>Ru02N</v>
      </c>
      <c r="G9" s="5"/>
      <c r="H9" s="1566"/>
      <c r="I9" s="1066" t="s">
        <v>9</v>
      </c>
      <c r="J9" s="624">
        <v>732.98</v>
      </c>
      <c r="K9" s="625">
        <f t="shared" si="0"/>
        <v>842.93</v>
      </c>
      <c r="L9" s="624">
        <v>183.23</v>
      </c>
      <c r="M9" s="625">
        <f t="shared" si="1"/>
        <v>210.71</v>
      </c>
      <c r="N9" s="624">
        <v>122.16</v>
      </c>
      <c r="O9" s="625">
        <f t="shared" si="2"/>
        <v>140.47999999999999</v>
      </c>
      <c r="P9" s="624">
        <v>304.19</v>
      </c>
      <c r="Q9" s="625">
        <f t="shared" si="3"/>
        <v>349.82</v>
      </c>
      <c r="R9" s="624">
        <v>171.03</v>
      </c>
      <c r="S9" s="625">
        <f t="shared" si="4"/>
        <v>196.68</v>
      </c>
      <c r="T9" s="624">
        <v>122.16</v>
      </c>
      <c r="U9" s="1069">
        <f t="shared" si="5"/>
        <v>140.47999999999999</v>
      </c>
      <c r="V9" s="1359">
        <v>24.57</v>
      </c>
      <c r="W9" s="1069">
        <f t="shared" si="6"/>
        <v>28.26</v>
      </c>
      <c r="X9" s="1070">
        <v>7.63</v>
      </c>
      <c r="Y9" s="686">
        <f t="shared" si="7"/>
        <v>8.77</v>
      </c>
      <c r="Z9" s="1070">
        <v>52.55</v>
      </c>
      <c r="AA9" s="686">
        <f t="shared" si="8"/>
        <v>60.43</v>
      </c>
      <c r="AB9" s="221"/>
      <c r="AC9" s="221"/>
      <c r="AD9" s="221"/>
      <c r="AE9" s="221"/>
      <c r="AF9" s="221"/>
      <c r="AI9" s="232"/>
      <c r="AJ9" s="232"/>
      <c r="AK9" s="232"/>
      <c r="AL9" s="232"/>
      <c r="AM9" s="232"/>
      <c r="AN9" s="232"/>
    </row>
    <row r="10" spans="1:40" ht="20.25" hidden="1" customHeight="1">
      <c r="A10" t="s">
        <v>193</v>
      </c>
      <c r="B10" t="s">
        <v>194</v>
      </c>
      <c r="E10" t="str">
        <f t="shared" si="9"/>
        <v>RuN</v>
      </c>
      <c r="G10" s="5"/>
      <c r="H10" s="1566"/>
      <c r="I10" s="1066"/>
      <c r="J10" s="624">
        <v>0</v>
      </c>
      <c r="K10" s="625"/>
      <c r="L10" s="624">
        <v>0</v>
      </c>
      <c r="M10" s="625"/>
      <c r="N10" s="624">
        <v>0</v>
      </c>
      <c r="O10" s="625"/>
      <c r="P10" s="624">
        <v>0</v>
      </c>
      <c r="Q10" s="625"/>
      <c r="R10" s="624">
        <v>0</v>
      </c>
      <c r="S10" s="625"/>
      <c r="T10" s="624">
        <v>0</v>
      </c>
      <c r="U10" s="1069"/>
      <c r="V10" s="1359">
        <v>0</v>
      </c>
      <c r="W10" s="1069"/>
      <c r="X10" s="1070">
        <v>0</v>
      </c>
      <c r="Y10" s="686"/>
      <c r="Z10" s="1070">
        <v>0</v>
      </c>
      <c r="AA10" s="686"/>
      <c r="AB10" s="221"/>
      <c r="AC10" s="221"/>
      <c r="AD10" s="221"/>
      <c r="AE10" s="221"/>
      <c r="AF10" s="221"/>
      <c r="AI10" s="232"/>
      <c r="AJ10" s="232"/>
      <c r="AK10" s="232"/>
      <c r="AL10" s="232"/>
      <c r="AM10" s="232"/>
      <c r="AN10" s="232"/>
    </row>
    <row r="11" spans="1:40" ht="20.25" hidden="1" customHeight="1">
      <c r="A11" t="s">
        <v>193</v>
      </c>
      <c r="B11" t="s">
        <v>194</v>
      </c>
      <c r="E11" t="str">
        <f t="shared" si="9"/>
        <v>RuN</v>
      </c>
      <c r="G11" s="5"/>
      <c r="H11" s="1567"/>
      <c r="I11" s="1066"/>
      <c r="J11" s="633">
        <v>0</v>
      </c>
      <c r="K11" s="634"/>
      <c r="L11" s="633">
        <v>0</v>
      </c>
      <c r="M11" s="634"/>
      <c r="N11" s="633">
        <v>0</v>
      </c>
      <c r="O11" s="634"/>
      <c r="P11" s="633">
        <v>0</v>
      </c>
      <c r="Q11" s="634"/>
      <c r="R11" s="633">
        <v>0</v>
      </c>
      <c r="S11" s="634"/>
      <c r="T11" s="633">
        <v>0</v>
      </c>
      <c r="U11" s="1071"/>
      <c r="V11" s="1360">
        <v>0</v>
      </c>
      <c r="W11" s="1071"/>
      <c r="X11" s="1072">
        <v>0</v>
      </c>
      <c r="Y11" s="690"/>
      <c r="Z11" s="1072">
        <v>0</v>
      </c>
      <c r="AA11" s="690"/>
      <c r="AB11" s="221"/>
      <c r="AC11" s="221"/>
      <c r="AD11" s="221"/>
      <c r="AE11" s="221"/>
      <c r="AF11" s="221"/>
      <c r="AI11" s="232"/>
      <c r="AJ11" s="232"/>
      <c r="AK11" s="232"/>
      <c r="AL11" s="232"/>
      <c r="AM11" s="232"/>
      <c r="AN11" s="232"/>
    </row>
    <row r="12" spans="1:40" ht="20.25" customHeight="1">
      <c r="A12" t="s">
        <v>193</v>
      </c>
      <c r="B12" t="s">
        <v>194</v>
      </c>
      <c r="C12">
        <v>1</v>
      </c>
      <c r="D12">
        <v>1</v>
      </c>
      <c r="E12" t="str">
        <f t="shared" si="9"/>
        <v>Ru11N</v>
      </c>
      <c r="G12" s="5"/>
      <c r="H12" s="1565" t="s">
        <v>30</v>
      </c>
      <c r="I12" s="1073" t="s">
        <v>5</v>
      </c>
      <c r="J12" s="616">
        <v>753.66</v>
      </c>
      <c r="K12" s="617">
        <f t="shared" si="0"/>
        <v>866.71</v>
      </c>
      <c r="L12" s="616">
        <v>188.42</v>
      </c>
      <c r="M12" s="617">
        <f t="shared" si="1"/>
        <v>216.68</v>
      </c>
      <c r="N12" s="616">
        <v>125.6</v>
      </c>
      <c r="O12" s="617">
        <f t="shared" si="2"/>
        <v>144.44</v>
      </c>
      <c r="P12" s="616">
        <v>312.77999999999997</v>
      </c>
      <c r="Q12" s="617">
        <f t="shared" si="3"/>
        <v>359.7</v>
      </c>
      <c r="R12" s="616">
        <v>175.85</v>
      </c>
      <c r="S12" s="617">
        <f t="shared" si="4"/>
        <v>202.23</v>
      </c>
      <c r="T12" s="616">
        <v>125.6</v>
      </c>
      <c r="U12" s="1067">
        <f t="shared" si="5"/>
        <v>144.44</v>
      </c>
      <c r="V12" s="1358">
        <v>25.01</v>
      </c>
      <c r="W12" s="1067">
        <f t="shared" ref="W12:W13" si="10">ROUND(V12 * (1 + VAT), 2)</f>
        <v>28.76</v>
      </c>
      <c r="X12" s="1068">
        <v>5.07</v>
      </c>
      <c r="Y12" s="750">
        <f t="shared" ref="Y12:Y13" si="11">ROUND(X12 * (1 + VAT), 2)</f>
        <v>5.83</v>
      </c>
      <c r="Z12" s="1068">
        <v>56.71</v>
      </c>
      <c r="AA12" s="750">
        <f t="shared" si="8"/>
        <v>65.22</v>
      </c>
      <c r="AB12" s="230"/>
      <c r="AC12" s="231"/>
      <c r="AD12" s="220"/>
      <c r="AE12" s="220"/>
      <c r="AF12" s="220"/>
      <c r="AI12" s="232"/>
      <c r="AJ12" s="232"/>
      <c r="AK12" s="232"/>
      <c r="AL12" s="232"/>
      <c r="AM12" s="232"/>
      <c r="AN12" s="232"/>
    </row>
    <row r="13" spans="1:40" ht="22.95" customHeight="1">
      <c r="A13" t="s">
        <v>193</v>
      </c>
      <c r="B13" t="s">
        <v>194</v>
      </c>
      <c r="C13">
        <v>1</v>
      </c>
      <c r="D13">
        <v>2</v>
      </c>
      <c r="E13" t="str">
        <f t="shared" si="9"/>
        <v>Ru12N</v>
      </c>
      <c r="G13" s="5"/>
      <c r="H13" s="1566"/>
      <c r="I13" s="1074" t="s">
        <v>9</v>
      </c>
      <c r="J13" s="624">
        <v>740.31</v>
      </c>
      <c r="K13" s="625">
        <f t="shared" si="0"/>
        <v>851.36</v>
      </c>
      <c r="L13" s="624">
        <v>185.08</v>
      </c>
      <c r="M13" s="625">
        <f t="shared" si="1"/>
        <v>212.84</v>
      </c>
      <c r="N13" s="624">
        <v>123.38</v>
      </c>
      <c r="O13" s="625">
        <f t="shared" si="2"/>
        <v>141.88999999999999</v>
      </c>
      <c r="P13" s="624">
        <v>307.24</v>
      </c>
      <c r="Q13" s="625">
        <f t="shared" si="3"/>
        <v>353.33</v>
      </c>
      <c r="R13" s="624">
        <v>172.75</v>
      </c>
      <c r="S13" s="625">
        <f t="shared" si="4"/>
        <v>198.66</v>
      </c>
      <c r="T13" s="624">
        <v>123.38</v>
      </c>
      <c r="U13" s="1069">
        <f t="shared" si="5"/>
        <v>141.88999999999999</v>
      </c>
      <c r="V13" s="1359">
        <v>24.57</v>
      </c>
      <c r="W13" s="1069">
        <f t="shared" si="10"/>
        <v>28.26</v>
      </c>
      <c r="X13" s="1070">
        <v>7.63</v>
      </c>
      <c r="Y13" s="686">
        <f t="shared" si="11"/>
        <v>8.77</v>
      </c>
      <c r="Z13" s="1070">
        <v>52.66</v>
      </c>
      <c r="AA13" s="686">
        <f t="shared" si="8"/>
        <v>60.56</v>
      </c>
      <c r="AB13" s="221"/>
      <c r="AC13" s="221"/>
      <c r="AD13" s="221"/>
      <c r="AE13" s="221"/>
      <c r="AF13" s="221"/>
      <c r="AI13" s="232"/>
      <c r="AJ13" s="232"/>
      <c r="AK13" s="232"/>
      <c r="AL13" s="232"/>
      <c r="AM13" s="232"/>
      <c r="AN13" s="232"/>
    </row>
    <row r="14" spans="1:40" ht="20.25" hidden="1" customHeight="1">
      <c r="A14" t="s">
        <v>193</v>
      </c>
      <c r="B14" t="s">
        <v>194</v>
      </c>
      <c r="E14" t="str">
        <f t="shared" si="9"/>
        <v>RuN</v>
      </c>
      <c r="G14" s="5"/>
      <c r="H14" s="1566"/>
      <c r="I14" s="1066"/>
      <c r="J14" s="624">
        <v>0</v>
      </c>
      <c r="K14" s="625"/>
      <c r="L14" s="624">
        <v>0</v>
      </c>
      <c r="M14" s="625"/>
      <c r="N14" s="624">
        <v>0</v>
      </c>
      <c r="O14" s="625"/>
      <c r="P14" s="624">
        <v>0</v>
      </c>
      <c r="Q14" s="625"/>
      <c r="R14" s="624">
        <v>0</v>
      </c>
      <c r="S14" s="625"/>
      <c r="T14" s="624">
        <v>0</v>
      </c>
      <c r="U14" s="1069"/>
      <c r="V14" s="1359">
        <v>0</v>
      </c>
      <c r="W14" s="1069"/>
      <c r="X14" s="1070">
        <v>0</v>
      </c>
      <c r="Y14" s="686"/>
      <c r="Z14" s="1070">
        <v>0</v>
      </c>
      <c r="AA14" s="686"/>
      <c r="AB14" s="221"/>
      <c r="AC14" s="221"/>
      <c r="AD14" s="221"/>
      <c r="AE14" s="221"/>
      <c r="AF14" s="221"/>
      <c r="AI14" s="232"/>
      <c r="AJ14" s="232"/>
      <c r="AK14" s="232"/>
      <c r="AL14" s="232"/>
      <c r="AM14" s="232"/>
      <c r="AN14" s="232"/>
    </row>
    <row r="15" spans="1:40" ht="20.25" hidden="1" customHeight="1">
      <c r="A15" t="s">
        <v>193</v>
      </c>
      <c r="B15" t="s">
        <v>194</v>
      </c>
      <c r="E15" t="str">
        <f t="shared" si="9"/>
        <v>RuN</v>
      </c>
      <c r="G15" s="5"/>
      <c r="H15" s="1567"/>
      <c r="I15" s="1075"/>
      <c r="J15" s="633">
        <v>0</v>
      </c>
      <c r="K15" s="634"/>
      <c r="L15" s="633">
        <v>0</v>
      </c>
      <c r="M15" s="634"/>
      <c r="N15" s="633">
        <v>0</v>
      </c>
      <c r="O15" s="634"/>
      <c r="P15" s="633">
        <v>0</v>
      </c>
      <c r="Q15" s="634"/>
      <c r="R15" s="633">
        <v>0</v>
      </c>
      <c r="S15" s="634"/>
      <c r="T15" s="633">
        <v>0</v>
      </c>
      <c r="U15" s="1071"/>
      <c r="V15" s="1360">
        <v>0</v>
      </c>
      <c r="W15" s="1071"/>
      <c r="X15" s="1072">
        <v>0</v>
      </c>
      <c r="Y15" s="690"/>
      <c r="Z15" s="1072">
        <v>0</v>
      </c>
      <c r="AA15" s="690"/>
      <c r="AB15" s="221"/>
      <c r="AC15" s="221"/>
      <c r="AD15" s="221"/>
      <c r="AE15" s="221"/>
      <c r="AF15" s="221"/>
      <c r="AI15" s="232"/>
      <c r="AJ15" s="232"/>
      <c r="AK15" s="232"/>
      <c r="AL15" s="232"/>
      <c r="AM15" s="232"/>
      <c r="AN15" s="232"/>
    </row>
    <row r="16" spans="1:40" ht="21.6" customHeight="1">
      <c r="A16" t="s">
        <v>193</v>
      </c>
      <c r="B16" t="s">
        <v>194</v>
      </c>
      <c r="C16">
        <v>2</v>
      </c>
      <c r="D16">
        <v>1</v>
      </c>
      <c r="E16" t="str">
        <f t="shared" si="9"/>
        <v>Ru21N</v>
      </c>
      <c r="G16" s="5"/>
      <c r="H16" s="1565" t="s">
        <v>31</v>
      </c>
      <c r="I16" s="1066" t="s">
        <v>5</v>
      </c>
      <c r="J16" s="616">
        <v>761.12</v>
      </c>
      <c r="K16" s="617">
        <f t="shared" si="0"/>
        <v>875.29</v>
      </c>
      <c r="L16" s="616">
        <v>190.27</v>
      </c>
      <c r="M16" s="617">
        <f t="shared" si="1"/>
        <v>218.81</v>
      </c>
      <c r="N16" s="616">
        <v>126.84</v>
      </c>
      <c r="O16" s="617">
        <f t="shared" si="2"/>
        <v>145.87</v>
      </c>
      <c r="P16" s="616">
        <v>315.86</v>
      </c>
      <c r="Q16" s="617">
        <f t="shared" si="3"/>
        <v>363.24</v>
      </c>
      <c r="R16" s="616">
        <v>177.59</v>
      </c>
      <c r="S16" s="617">
        <f t="shared" si="4"/>
        <v>204.23</v>
      </c>
      <c r="T16" s="616">
        <v>126.84</v>
      </c>
      <c r="U16" s="1067">
        <f t="shared" si="5"/>
        <v>145.87</v>
      </c>
      <c r="V16" s="1358">
        <v>25.01</v>
      </c>
      <c r="W16" s="1067">
        <f t="shared" ref="W16:W17" si="12">ROUND(V16 * (1 + VAT), 2)</f>
        <v>28.76</v>
      </c>
      <c r="X16" s="1068">
        <v>5.07</v>
      </c>
      <c r="Y16" s="750">
        <f t="shared" ref="Y16:Y17" si="13">ROUND(X16 * (1 + VAT), 2)</f>
        <v>5.83</v>
      </c>
      <c r="Z16" s="1068">
        <v>56.83</v>
      </c>
      <c r="AA16" s="750">
        <f t="shared" si="8"/>
        <v>65.349999999999994</v>
      </c>
      <c r="AB16" s="230"/>
      <c r="AC16" s="231"/>
      <c r="AD16" s="220"/>
      <c r="AE16" s="220"/>
      <c r="AF16" s="220"/>
      <c r="AI16" s="232"/>
      <c r="AJ16" s="232"/>
      <c r="AK16" s="232"/>
      <c r="AL16" s="232"/>
      <c r="AM16" s="232"/>
      <c r="AN16" s="232"/>
    </row>
    <row r="17" spans="1:40" ht="21.6" customHeight="1">
      <c r="A17" t="s">
        <v>193</v>
      </c>
      <c r="B17" t="s">
        <v>194</v>
      </c>
      <c r="C17">
        <v>2</v>
      </c>
      <c r="D17">
        <v>2</v>
      </c>
      <c r="E17" t="str">
        <f t="shared" si="9"/>
        <v>Ru22N</v>
      </c>
      <c r="G17" s="5"/>
      <c r="H17" s="1566"/>
      <c r="I17" s="1074" t="s">
        <v>9</v>
      </c>
      <c r="J17" s="624">
        <v>747.64</v>
      </c>
      <c r="K17" s="625">
        <f t="shared" si="0"/>
        <v>859.79</v>
      </c>
      <c r="L17" s="624">
        <v>186.92</v>
      </c>
      <c r="M17" s="625">
        <f t="shared" si="1"/>
        <v>214.96</v>
      </c>
      <c r="N17" s="624">
        <v>124.61</v>
      </c>
      <c r="O17" s="625">
        <f t="shared" si="2"/>
        <v>143.30000000000001</v>
      </c>
      <c r="P17" s="624">
        <v>310.27999999999997</v>
      </c>
      <c r="Q17" s="625">
        <f t="shared" si="3"/>
        <v>356.82</v>
      </c>
      <c r="R17" s="624">
        <v>174.45</v>
      </c>
      <c r="S17" s="625">
        <f t="shared" si="4"/>
        <v>200.62</v>
      </c>
      <c r="T17" s="624">
        <v>124.61</v>
      </c>
      <c r="U17" s="1069">
        <f t="shared" si="5"/>
        <v>143.30000000000001</v>
      </c>
      <c r="V17" s="1359">
        <v>24.57</v>
      </c>
      <c r="W17" s="1069">
        <f t="shared" si="12"/>
        <v>28.26</v>
      </c>
      <c r="X17" s="1070">
        <v>7.63</v>
      </c>
      <c r="Y17" s="686">
        <f t="shared" si="13"/>
        <v>8.77</v>
      </c>
      <c r="Z17" s="1070">
        <v>52.78</v>
      </c>
      <c r="AA17" s="686">
        <f t="shared" si="8"/>
        <v>60.7</v>
      </c>
      <c r="AB17" s="221"/>
      <c r="AC17" s="221"/>
      <c r="AD17" s="221"/>
      <c r="AE17" s="221"/>
      <c r="AF17" s="221"/>
      <c r="AI17" s="232"/>
      <c r="AJ17" s="232"/>
      <c r="AK17" s="232"/>
      <c r="AL17" s="232"/>
      <c r="AM17" s="232"/>
      <c r="AN17" s="232"/>
    </row>
    <row r="18" spans="1:40" ht="20.25" hidden="1" customHeight="1">
      <c r="A18" t="s">
        <v>193</v>
      </c>
      <c r="B18" t="s">
        <v>194</v>
      </c>
      <c r="E18" t="str">
        <f t="shared" si="9"/>
        <v>RuN</v>
      </c>
      <c r="G18" s="5"/>
      <c r="H18" s="1566"/>
      <c r="I18" s="1066"/>
      <c r="J18" s="624">
        <v>0</v>
      </c>
      <c r="K18" s="625"/>
      <c r="L18" s="624">
        <v>0</v>
      </c>
      <c r="M18" s="625"/>
      <c r="N18" s="624">
        <v>0</v>
      </c>
      <c r="O18" s="625"/>
      <c r="P18" s="624">
        <v>0</v>
      </c>
      <c r="Q18" s="625"/>
      <c r="R18" s="624">
        <v>0</v>
      </c>
      <c r="S18" s="625"/>
      <c r="T18" s="624">
        <v>0</v>
      </c>
      <c r="U18" s="1069"/>
      <c r="V18" s="1359">
        <v>0</v>
      </c>
      <c r="W18" s="1069"/>
      <c r="X18" s="1070">
        <v>0</v>
      </c>
      <c r="Y18" s="686"/>
      <c r="Z18" s="1070">
        <v>0</v>
      </c>
      <c r="AA18" s="686"/>
      <c r="AB18" s="221"/>
      <c r="AC18" s="221"/>
      <c r="AD18" s="221"/>
      <c r="AE18" s="221"/>
      <c r="AF18" s="221"/>
      <c r="AI18" s="232"/>
      <c r="AJ18" s="232"/>
      <c r="AK18" s="232"/>
      <c r="AL18" s="232"/>
      <c r="AM18" s="232"/>
      <c r="AN18" s="232"/>
    </row>
    <row r="19" spans="1:40" ht="20.25" hidden="1" customHeight="1">
      <c r="A19" t="s">
        <v>193</v>
      </c>
      <c r="B19" t="s">
        <v>194</v>
      </c>
      <c r="E19" t="str">
        <f t="shared" si="9"/>
        <v>RuN</v>
      </c>
      <c r="G19" s="5"/>
      <c r="H19" s="1567"/>
      <c r="I19" s="1075"/>
      <c r="J19" s="633">
        <v>0</v>
      </c>
      <c r="K19" s="634"/>
      <c r="L19" s="633">
        <v>0</v>
      </c>
      <c r="M19" s="634"/>
      <c r="N19" s="633">
        <v>0</v>
      </c>
      <c r="O19" s="634"/>
      <c r="P19" s="633">
        <v>0</v>
      </c>
      <c r="Q19" s="634"/>
      <c r="R19" s="633">
        <v>0</v>
      </c>
      <c r="S19" s="634"/>
      <c r="T19" s="633">
        <v>0</v>
      </c>
      <c r="U19" s="1071"/>
      <c r="V19" s="1360">
        <v>0</v>
      </c>
      <c r="W19" s="1071"/>
      <c r="X19" s="1072">
        <v>0</v>
      </c>
      <c r="Y19" s="690"/>
      <c r="Z19" s="1072">
        <v>0</v>
      </c>
      <c r="AA19" s="690"/>
      <c r="AB19" s="222"/>
      <c r="AC19" s="222"/>
      <c r="AD19" s="222"/>
      <c r="AE19" s="222"/>
      <c r="AF19" s="222"/>
      <c r="AI19" s="232"/>
      <c r="AJ19" s="232"/>
      <c r="AK19" s="232"/>
      <c r="AL19" s="232"/>
      <c r="AM19" s="232"/>
      <c r="AN19" s="232"/>
    </row>
    <row r="20" spans="1:40" ht="21.6" customHeight="1">
      <c r="A20" t="s">
        <v>193</v>
      </c>
      <c r="B20" t="s">
        <v>194</v>
      </c>
      <c r="C20">
        <v>3</v>
      </c>
      <c r="D20">
        <v>1</v>
      </c>
      <c r="E20" t="str">
        <f t="shared" si="9"/>
        <v>Ru31N</v>
      </c>
      <c r="G20" s="8"/>
      <c r="H20" s="1565" t="s">
        <v>32</v>
      </c>
      <c r="I20" s="1066" t="s">
        <v>5</v>
      </c>
      <c r="J20" s="616">
        <v>768.58</v>
      </c>
      <c r="K20" s="617">
        <f t="shared" si="0"/>
        <v>883.87</v>
      </c>
      <c r="L20" s="616">
        <v>192.14</v>
      </c>
      <c r="M20" s="617">
        <f t="shared" si="1"/>
        <v>220.96</v>
      </c>
      <c r="N20" s="616">
        <v>128.08000000000001</v>
      </c>
      <c r="O20" s="617">
        <f t="shared" si="2"/>
        <v>147.29</v>
      </c>
      <c r="P20" s="616">
        <v>318.95999999999998</v>
      </c>
      <c r="Q20" s="617">
        <f t="shared" si="3"/>
        <v>366.8</v>
      </c>
      <c r="R20" s="616">
        <v>179.34</v>
      </c>
      <c r="S20" s="617">
        <f t="shared" si="4"/>
        <v>206.24</v>
      </c>
      <c r="T20" s="616">
        <v>128.08000000000001</v>
      </c>
      <c r="U20" s="1067">
        <f t="shared" si="5"/>
        <v>147.29</v>
      </c>
      <c r="V20" s="1358">
        <v>25.01</v>
      </c>
      <c r="W20" s="1067">
        <f t="shared" ref="W20:W21" si="14">ROUND(V20 * (1 + VAT), 2)</f>
        <v>28.76</v>
      </c>
      <c r="X20" s="1068">
        <v>5.07</v>
      </c>
      <c r="Y20" s="750">
        <f t="shared" ref="Y20:Y21" si="15">ROUND(X20 * (1 + VAT), 2)</f>
        <v>5.83</v>
      </c>
      <c r="Z20" s="1068">
        <v>56.95</v>
      </c>
      <c r="AA20" s="750">
        <f t="shared" si="8"/>
        <v>65.489999999999995</v>
      </c>
      <c r="AB20" s="230"/>
      <c r="AC20" s="231"/>
      <c r="AD20" s="220"/>
      <c r="AE20" s="220"/>
      <c r="AF20" s="220"/>
      <c r="AI20" s="232"/>
      <c r="AJ20" s="232"/>
      <c r="AK20" s="232"/>
      <c r="AL20" s="232"/>
      <c r="AM20" s="232"/>
      <c r="AN20" s="232"/>
    </row>
    <row r="21" spans="1:40" ht="21.6" customHeight="1" thickBot="1">
      <c r="A21" t="s">
        <v>193</v>
      </c>
      <c r="B21" t="s">
        <v>194</v>
      </c>
      <c r="C21">
        <v>3</v>
      </c>
      <c r="D21">
        <v>2</v>
      </c>
      <c r="E21" t="str">
        <f t="shared" si="9"/>
        <v>Ru32N</v>
      </c>
      <c r="G21" s="8"/>
      <c r="H21" s="1566"/>
      <c r="I21" s="1066" t="s">
        <v>9</v>
      </c>
      <c r="J21" s="624">
        <v>754.97</v>
      </c>
      <c r="K21" s="625">
        <f t="shared" si="0"/>
        <v>868.22</v>
      </c>
      <c r="L21" s="624">
        <v>188.74</v>
      </c>
      <c r="M21" s="625">
        <f t="shared" si="1"/>
        <v>217.05</v>
      </c>
      <c r="N21" s="624">
        <v>125.83</v>
      </c>
      <c r="O21" s="625">
        <f t="shared" si="2"/>
        <v>144.69999999999999</v>
      </c>
      <c r="P21" s="624">
        <v>313.33</v>
      </c>
      <c r="Q21" s="625">
        <f t="shared" si="3"/>
        <v>360.33</v>
      </c>
      <c r="R21" s="624">
        <v>176.16</v>
      </c>
      <c r="S21" s="625">
        <f t="shared" si="4"/>
        <v>202.58</v>
      </c>
      <c r="T21" s="624">
        <v>125.83</v>
      </c>
      <c r="U21" s="1069">
        <f t="shared" si="5"/>
        <v>144.69999999999999</v>
      </c>
      <c r="V21" s="1359">
        <v>24.57</v>
      </c>
      <c r="W21" s="1069">
        <f t="shared" si="14"/>
        <v>28.26</v>
      </c>
      <c r="X21" s="1072">
        <v>7.63</v>
      </c>
      <c r="Y21" s="690">
        <f t="shared" si="15"/>
        <v>8.77</v>
      </c>
      <c r="Z21" s="1072">
        <v>52.9</v>
      </c>
      <c r="AA21" s="690">
        <f t="shared" si="8"/>
        <v>60.84</v>
      </c>
      <c r="AB21" s="221"/>
      <c r="AC21" s="221"/>
      <c r="AD21" s="221"/>
      <c r="AE21" s="221"/>
      <c r="AF21" s="221"/>
      <c r="AI21" s="232"/>
      <c r="AJ21" s="232"/>
      <c r="AK21" s="232"/>
      <c r="AL21" s="232"/>
      <c r="AM21" s="232"/>
      <c r="AN21" s="232"/>
    </row>
    <row r="22" spans="1:40" ht="20.25" hidden="1" customHeight="1">
      <c r="G22" s="8"/>
      <c r="H22" s="1566"/>
      <c r="I22" s="1066"/>
      <c r="J22" s="624"/>
      <c r="K22" s="1038"/>
      <c r="L22" s="624"/>
      <c r="M22" s="1038"/>
      <c r="N22" s="616">
        <v>0</v>
      </c>
      <c r="O22" s="922"/>
      <c r="P22" s="624"/>
      <c r="Q22" s="1038"/>
      <c r="R22" s="624"/>
      <c r="S22" s="1038"/>
      <c r="T22" s="624"/>
      <c r="U22" s="1076"/>
      <c r="V22" s="977"/>
      <c r="W22" s="1077"/>
      <c r="X22" s="1068">
        <v>0</v>
      </c>
      <c r="Y22" s="657"/>
      <c r="Z22" s="755"/>
      <c r="AA22" s="229"/>
      <c r="AB22" s="221"/>
      <c r="AC22" s="221"/>
      <c r="AD22" s="221"/>
      <c r="AE22" s="221"/>
      <c r="AF22" s="221"/>
      <c r="AI22" s="232"/>
      <c r="AJ22" s="232"/>
      <c r="AK22" s="232"/>
      <c r="AL22" s="232"/>
      <c r="AM22" s="232"/>
      <c r="AN22" s="232"/>
    </row>
    <row r="23" spans="1:40" ht="20.25" hidden="1" customHeight="1" thickBot="1">
      <c r="G23" s="8"/>
      <c r="H23" s="1878"/>
      <c r="I23" s="1078"/>
      <c r="J23" s="644"/>
      <c r="K23" s="1079"/>
      <c r="L23" s="644"/>
      <c r="M23" s="1079"/>
      <c r="N23" s="616">
        <v>0</v>
      </c>
      <c r="O23" s="1080"/>
      <c r="P23" s="644"/>
      <c r="Q23" s="1079"/>
      <c r="R23" s="644"/>
      <c r="S23" s="1079"/>
      <c r="T23" s="644"/>
      <c r="U23" s="1081"/>
      <c r="V23" s="689"/>
      <c r="W23" s="690"/>
      <c r="X23" s="1068">
        <v>0</v>
      </c>
      <c r="Y23" s="657"/>
      <c r="Z23" s="753"/>
      <c r="AA23" s="229"/>
      <c r="AB23" s="222"/>
      <c r="AC23" s="222"/>
      <c r="AD23" s="222"/>
      <c r="AE23" s="222"/>
      <c r="AF23" s="222"/>
      <c r="AI23" s="232"/>
      <c r="AJ23" s="232"/>
      <c r="AK23" s="232"/>
      <c r="AL23" s="232"/>
      <c r="AM23" s="232"/>
      <c r="AN23" s="232"/>
    </row>
    <row r="24" spans="1:40" ht="20.25" customHeight="1">
      <c r="G24" s="8"/>
      <c r="H24" s="1082"/>
      <c r="I24" s="1083"/>
      <c r="J24" s="1084"/>
      <c r="K24" s="1085"/>
      <c r="L24" s="1084"/>
      <c r="M24" s="1085"/>
      <c r="N24" s="1086"/>
      <c r="O24" s="1086"/>
      <c r="P24" s="1084"/>
      <c r="Q24" s="1085"/>
      <c r="R24" s="1084"/>
      <c r="S24" s="1085"/>
      <c r="T24" s="1084"/>
      <c r="U24" s="1085"/>
      <c r="V24" s="1087"/>
      <c r="W24" s="1088"/>
      <c r="X24" s="814"/>
      <c r="Y24" s="814"/>
      <c r="Z24" s="753"/>
      <c r="AA24" s="229"/>
      <c r="AB24" s="222"/>
      <c r="AC24" s="222"/>
      <c r="AD24" s="222"/>
      <c r="AE24" s="222"/>
      <c r="AF24" s="222"/>
      <c r="AI24" s="232"/>
      <c r="AJ24" s="232"/>
      <c r="AK24" s="232"/>
      <c r="AL24" s="232"/>
      <c r="AM24" s="232"/>
      <c r="AN24" s="232"/>
    </row>
    <row r="25" spans="1:40" ht="20.25" customHeight="1" thickBot="1">
      <c r="G25" s="8"/>
      <c r="H25" s="652"/>
      <c r="I25" s="658"/>
      <c r="J25" s="654"/>
      <c r="K25" s="659"/>
      <c r="L25" s="654"/>
      <c r="M25" s="659"/>
      <c r="N25" s="604"/>
      <c r="O25" s="604"/>
      <c r="P25" s="654"/>
      <c r="Q25" s="659"/>
      <c r="R25" s="654"/>
      <c r="S25" s="659"/>
      <c r="T25" s="654"/>
      <c r="U25" s="659"/>
      <c r="V25" s="656"/>
      <c r="W25" s="814"/>
      <c r="X25" s="814"/>
      <c r="Y25" s="814"/>
      <c r="Z25" s="753"/>
      <c r="AA25" s="229"/>
      <c r="AB25" s="222"/>
      <c r="AC25" s="222"/>
      <c r="AD25" s="222"/>
      <c r="AE25" s="222"/>
      <c r="AF25" s="222"/>
      <c r="AI25" s="232"/>
      <c r="AJ25" s="232"/>
      <c r="AK25" s="232"/>
      <c r="AL25" s="232"/>
      <c r="AM25" s="232"/>
      <c r="AN25" s="232"/>
    </row>
    <row r="26" spans="1:40" ht="101.4" customHeight="1">
      <c r="G26" s="8"/>
      <c r="H26" s="1879" t="s">
        <v>64</v>
      </c>
      <c r="I26" s="1880"/>
      <c r="J26" s="1589" t="s">
        <v>431</v>
      </c>
      <c r="K26" s="1615"/>
      <c r="L26" s="1589" t="s">
        <v>423</v>
      </c>
      <c r="M26" s="1743"/>
      <c r="N26" s="604"/>
      <c r="O26" s="1089"/>
      <c r="P26" s="1090"/>
      <c r="Q26" s="1589" t="s">
        <v>252</v>
      </c>
      <c r="R26" s="1615"/>
      <c r="S26" s="1597" t="s">
        <v>424</v>
      </c>
      <c r="T26" s="1598"/>
      <c r="U26" s="604"/>
      <c r="V26" s="604"/>
      <c r="W26" s="604"/>
      <c r="X26" s="604"/>
      <c r="Y26" s="604"/>
      <c r="Z26" s="604"/>
    </row>
    <row r="27" spans="1:40" ht="27.45" customHeight="1">
      <c r="G27" s="8"/>
      <c r="H27" s="1660"/>
      <c r="I27" s="1576"/>
      <c r="J27" s="1613"/>
      <c r="K27" s="1614"/>
      <c r="L27" s="1613"/>
      <c r="M27" s="1564"/>
      <c r="N27" s="604"/>
      <c r="O27" s="1881" t="s">
        <v>1</v>
      </c>
      <c r="P27" s="1882"/>
      <c r="Q27" s="668"/>
      <c r="R27" s="664" t="s">
        <v>26</v>
      </c>
      <c r="S27" s="823"/>
      <c r="T27" s="702" t="s">
        <v>26</v>
      </c>
      <c r="U27" s="604"/>
      <c r="V27" s="604"/>
      <c r="W27" s="604"/>
      <c r="X27" s="604"/>
      <c r="Y27" s="604"/>
      <c r="Z27" s="604"/>
    </row>
    <row r="28" spans="1:40" ht="21" customHeight="1">
      <c r="A28" t="s">
        <v>76</v>
      </c>
      <c r="B28" t="s">
        <v>123</v>
      </c>
      <c r="C28" t="s">
        <v>120</v>
      </c>
      <c r="D28" t="s">
        <v>1</v>
      </c>
      <c r="E28" t="s">
        <v>121</v>
      </c>
      <c r="G28" s="8"/>
      <c r="H28" s="1621"/>
      <c r="I28" s="1622"/>
      <c r="J28" s="699"/>
      <c r="K28" s="700" t="s">
        <v>26</v>
      </c>
      <c r="L28" s="701"/>
      <c r="M28" s="702" t="s">
        <v>26</v>
      </c>
      <c r="N28" s="604"/>
      <c r="O28" s="1816" t="s">
        <v>5</v>
      </c>
      <c r="P28" s="1817"/>
      <c r="Q28" s="939">
        <v>0.45</v>
      </c>
      <c r="R28" s="676">
        <f>ROUND(Q28 * (1 + VAT), 2)</f>
        <v>0.52</v>
      </c>
      <c r="S28" s="939">
        <v>52.55</v>
      </c>
      <c r="T28" s="676">
        <f>ROUND(S28 * (1 + VAT), 2)</f>
        <v>60.43</v>
      </c>
      <c r="U28" s="604"/>
      <c r="V28" s="604"/>
      <c r="W28" s="604"/>
      <c r="X28" s="604"/>
      <c r="Y28" s="604"/>
      <c r="Z28" s="604"/>
    </row>
    <row r="29" spans="1:40" ht="20.25" customHeight="1" thickBot="1">
      <c r="A29" t="s">
        <v>193</v>
      </c>
      <c r="B29" t="s">
        <v>194</v>
      </c>
      <c r="C29">
        <v>0</v>
      </c>
      <c r="D29">
        <v>1</v>
      </c>
      <c r="E29" t="str">
        <f>B29&amp;C29&amp;D29&amp;IF($A$2="Non-municipal","N",IF($A$2="Municiple","Y","error"))</f>
        <v>Ru01N</v>
      </c>
      <c r="G29" s="8"/>
      <c r="H29" s="1819" t="s">
        <v>38</v>
      </c>
      <c r="I29" s="1583"/>
      <c r="J29" s="1091">
        <v>25.18</v>
      </c>
      <c r="K29" s="1092">
        <f>ROUND(J29 * (1 + VAT), 2)</f>
        <v>28.96</v>
      </c>
      <c r="L29" s="1091">
        <v>1.47</v>
      </c>
      <c r="M29" s="1092">
        <f>ROUND(L29 * (1 + VAT), 2)</f>
        <v>1.69</v>
      </c>
      <c r="N29" s="604"/>
      <c r="O29" s="1877" t="s">
        <v>52</v>
      </c>
      <c r="P29" s="1784"/>
      <c r="Q29" s="940">
        <v>0.45</v>
      </c>
      <c r="R29" s="693">
        <f>ROUND(Q29 * (1 + VAT), 2)</f>
        <v>0.52</v>
      </c>
      <c r="S29" s="940">
        <v>45.56</v>
      </c>
      <c r="T29" s="693">
        <f>ROUND(S29 * (1 + VAT), 2)</f>
        <v>52.39</v>
      </c>
      <c r="U29" s="604"/>
      <c r="V29" s="604"/>
      <c r="W29" s="604"/>
      <c r="X29" s="604"/>
      <c r="Y29" s="604"/>
      <c r="Z29" s="604"/>
    </row>
    <row r="30" spans="1:40" ht="20.25" customHeight="1" thickBot="1">
      <c r="A30" t="s">
        <v>193</v>
      </c>
      <c r="B30" t="s">
        <v>194</v>
      </c>
      <c r="C30">
        <v>0</v>
      </c>
      <c r="D30">
        <v>1</v>
      </c>
      <c r="E30" t="str">
        <f>B30&amp;C30&amp;D30&amp;IF($A$2="Non-municipal","N",IF($A$2="Municiple","Y","error"))</f>
        <v>Ru01N</v>
      </c>
      <c r="G30" s="8"/>
      <c r="H30" s="1857" t="s">
        <v>39</v>
      </c>
      <c r="I30" s="1883"/>
      <c r="J30" s="1093">
        <v>69.91</v>
      </c>
      <c r="K30" s="1094">
        <f>ROUND(J30 * (1 + VAT), 2)</f>
        <v>80.400000000000006</v>
      </c>
      <c r="L30" s="1093">
        <v>13.49</v>
      </c>
      <c r="M30" s="1094">
        <f>ROUND(L30 * (1 + VAT), 2)</f>
        <v>15.51</v>
      </c>
      <c r="N30" s="604"/>
      <c r="O30" s="604"/>
      <c r="P30" s="604"/>
      <c r="Q30" s="604"/>
      <c r="R30" s="604"/>
      <c r="S30" s="604"/>
      <c r="T30" s="604"/>
      <c r="U30" s="604"/>
      <c r="V30" s="604"/>
      <c r="W30" s="604"/>
      <c r="X30" s="604"/>
      <c r="Y30" s="604"/>
      <c r="Z30" s="604"/>
    </row>
    <row r="31" spans="1:40" ht="20.25" customHeight="1">
      <c r="A31" t="s">
        <v>193</v>
      </c>
      <c r="B31" t="s">
        <v>194</v>
      </c>
      <c r="C31">
        <v>0</v>
      </c>
      <c r="D31">
        <v>1</v>
      </c>
      <c r="E31" t="str">
        <f>B31&amp;C31&amp;D31&amp;IF($A$2="Non-municipal","N",IF($A$2="Municiple","Y","error"))</f>
        <v>Ru01N</v>
      </c>
      <c r="G31" s="8"/>
      <c r="H31" s="1857" t="s">
        <v>40</v>
      </c>
      <c r="I31" s="1883"/>
      <c r="J31" s="1093">
        <v>215.91</v>
      </c>
      <c r="K31" s="1094">
        <f>ROUND(J31 * (1 + VAT), 2)</f>
        <v>248.3</v>
      </c>
      <c r="L31" s="1093">
        <v>21.07</v>
      </c>
      <c r="M31" s="1094">
        <f>ROUND(L31 * (1 + VAT), 2)</f>
        <v>24.23</v>
      </c>
      <c r="N31" s="604"/>
      <c r="O31" s="1884" t="s">
        <v>398</v>
      </c>
      <c r="P31" s="1885"/>
      <c r="Q31" s="1885"/>
      <c r="R31" s="1886"/>
      <c r="S31" s="604"/>
      <c r="T31" s="604"/>
      <c r="U31" s="604"/>
      <c r="V31" s="604"/>
      <c r="W31" s="604"/>
      <c r="X31" s="604"/>
      <c r="Y31" s="604"/>
      <c r="Z31" s="604"/>
    </row>
    <row r="32" spans="1:40" ht="20.25" customHeight="1">
      <c r="A32" t="s">
        <v>193</v>
      </c>
      <c r="B32" t="s">
        <v>194</v>
      </c>
      <c r="C32">
        <v>0</v>
      </c>
      <c r="D32">
        <v>1</v>
      </c>
      <c r="E32" t="str">
        <f>B32&amp;C32&amp;D32&amp;IF($A$2="Non-municipal","N",IF($A$2="Municiple","Y","error"))</f>
        <v>Ru01N</v>
      </c>
      <c r="G32" s="8"/>
      <c r="H32" s="1819" t="s">
        <v>34</v>
      </c>
      <c r="I32" s="1583"/>
      <c r="J32" s="1093">
        <v>215.91</v>
      </c>
      <c r="K32" s="1094">
        <f>ROUND(J32 * (1 + VAT), 2)</f>
        <v>248.3</v>
      </c>
      <c r="L32" s="1093">
        <v>21.07</v>
      </c>
      <c r="M32" s="1094">
        <f>ROUND(L32 * (1 + VAT), 2)</f>
        <v>24.23</v>
      </c>
      <c r="N32" s="604"/>
      <c r="O32" s="1747" t="s">
        <v>48</v>
      </c>
      <c r="P32" s="1748"/>
      <c r="Q32" s="1574" t="s">
        <v>49</v>
      </c>
      <c r="R32" s="1625"/>
      <c r="S32" s="604"/>
      <c r="T32" s="604"/>
      <c r="U32" s="604"/>
      <c r="V32" s="604"/>
      <c r="W32" s="604"/>
      <c r="X32" s="604"/>
      <c r="Y32" s="604"/>
      <c r="Z32" s="604"/>
      <c r="AI32" s="232"/>
      <c r="AJ32" s="232"/>
      <c r="AK32" s="232"/>
      <c r="AL32" s="232"/>
      <c r="AM32" s="232"/>
      <c r="AN32" s="232"/>
    </row>
    <row r="33" spans="1:40" ht="20.25" customHeight="1" thickBot="1">
      <c r="A33" t="s">
        <v>193</v>
      </c>
      <c r="B33" t="s">
        <v>194</v>
      </c>
      <c r="C33">
        <v>0</v>
      </c>
      <c r="D33">
        <v>1</v>
      </c>
      <c r="E33" t="str">
        <f>B33&amp;C33&amp;D33&amp;IF($A$2="Non-municipal","N",IF($A$2="Municiple","Y","error"))</f>
        <v>Ru01N</v>
      </c>
      <c r="G33" s="8"/>
      <c r="H33" s="1628" t="s">
        <v>33</v>
      </c>
      <c r="I33" s="1629"/>
      <c r="J33" s="1095">
        <v>1216.44</v>
      </c>
      <c r="K33" s="1096">
        <f>ROUND(J33 * (1 + VAT), 2)</f>
        <v>1398.91</v>
      </c>
      <c r="L33" s="1095">
        <v>21.07</v>
      </c>
      <c r="M33" s="1096">
        <f>ROUND(L33 * (1 + VAT), 2)</f>
        <v>24.23</v>
      </c>
      <c r="N33" s="604"/>
      <c r="O33" s="826"/>
      <c r="P33" s="700" t="s">
        <v>26</v>
      </c>
      <c r="Q33" s="827"/>
      <c r="R33" s="702" t="s">
        <v>26</v>
      </c>
      <c r="S33" s="604"/>
      <c r="T33" s="604"/>
      <c r="U33" s="604"/>
      <c r="V33" s="604"/>
      <c r="W33" s="604"/>
      <c r="X33" s="604"/>
      <c r="Y33" s="604"/>
      <c r="Z33" s="604"/>
      <c r="AI33" s="232"/>
      <c r="AJ33" s="232"/>
      <c r="AK33" s="232"/>
      <c r="AL33" s="232"/>
      <c r="AM33" s="232"/>
      <c r="AN33" s="232"/>
    </row>
    <row r="34" spans="1:40" ht="20.25" customHeight="1" thickBot="1">
      <c r="G34" s="8"/>
      <c r="H34" s="604"/>
      <c r="I34" s="604"/>
      <c r="J34" s="604"/>
      <c r="K34" s="604"/>
      <c r="L34" s="604"/>
      <c r="M34" s="604"/>
      <c r="N34" s="604"/>
      <c r="O34" s="720">
        <v>21.57</v>
      </c>
      <c r="P34" s="828">
        <f>ROUND(O34 * (1 + VAT), 2)</f>
        <v>24.81</v>
      </c>
      <c r="Q34" s="942">
        <v>0</v>
      </c>
      <c r="R34" s="832">
        <f>ROUND(Q34 * (1 + VAT), 2)</f>
        <v>0</v>
      </c>
      <c r="S34" s="604"/>
      <c r="T34" s="604"/>
      <c r="U34" s="604"/>
      <c r="V34" s="604"/>
      <c r="W34" s="604"/>
      <c r="X34" s="604"/>
      <c r="Y34" s="604"/>
      <c r="Z34" s="604"/>
      <c r="AI34" s="232"/>
      <c r="AJ34" s="232"/>
      <c r="AK34" s="232"/>
      <c r="AL34" s="232"/>
      <c r="AM34" s="232"/>
      <c r="AN34" s="232"/>
    </row>
    <row r="35" spans="1:40" ht="20.25" customHeight="1">
      <c r="H35" s="604"/>
      <c r="I35" s="604"/>
      <c r="J35" s="604"/>
      <c r="K35" s="604"/>
      <c r="L35" s="604"/>
      <c r="M35" s="604"/>
      <c r="N35" s="604"/>
      <c r="O35" s="604"/>
      <c r="P35" s="604"/>
      <c r="Q35" s="604"/>
      <c r="R35" s="604"/>
      <c r="S35" s="604"/>
      <c r="T35" s="604"/>
      <c r="U35" s="604"/>
      <c r="V35" s="604"/>
      <c r="W35" s="604"/>
      <c r="X35" s="604"/>
      <c r="Y35" s="604"/>
      <c r="Z35" s="604"/>
      <c r="AI35" s="232"/>
      <c r="AJ35" s="232"/>
      <c r="AK35" s="232"/>
      <c r="AL35" s="232"/>
      <c r="AM35" s="232"/>
      <c r="AN35" s="232"/>
    </row>
    <row r="36" spans="1:40" ht="20.25" customHeight="1">
      <c r="Z36" s="232"/>
      <c r="AI36" s="232"/>
      <c r="AJ36" s="232"/>
      <c r="AK36" s="232"/>
      <c r="AL36" s="232"/>
      <c r="AM36" s="232"/>
      <c r="AN36" s="232"/>
    </row>
    <row r="37" spans="1:40" ht="20.25" customHeight="1">
      <c r="Z37" s="232"/>
      <c r="AI37" s="232"/>
      <c r="AJ37" s="232"/>
      <c r="AK37" s="232"/>
      <c r="AL37" s="232"/>
      <c r="AM37" s="232"/>
      <c r="AN37" s="232"/>
    </row>
    <row r="38" spans="1:40" ht="21.9" customHeight="1"/>
    <row r="39" spans="1:40" ht="21.9" customHeight="1"/>
    <row r="40" spans="1:40" ht="21.9" customHeight="1">
      <c r="AA40" s="49"/>
      <c r="AB40" s="49"/>
      <c r="AC40" s="50"/>
      <c r="AD40" s="51"/>
      <c r="AE40" s="50"/>
      <c r="AF40" s="51"/>
    </row>
    <row r="41" spans="1:40" ht="20.25" customHeight="1">
      <c r="G41" s="8"/>
    </row>
    <row r="42" spans="1:40" ht="17.25" customHeight="1"/>
    <row r="43" spans="1:40" ht="17.25" customHeight="1"/>
    <row r="46" spans="1:40">
      <c r="O46" s="232"/>
    </row>
    <row r="47" spans="1:40">
      <c r="N47" s="232"/>
    </row>
  </sheetData>
  <mergeCells count="35">
    <mergeCell ref="H33:I33"/>
    <mergeCell ref="H30:I30"/>
    <mergeCell ref="H31:I31"/>
    <mergeCell ref="O31:R31"/>
    <mergeCell ref="H32:I32"/>
    <mergeCell ref="O32:P32"/>
    <mergeCell ref="Q32:R32"/>
    <mergeCell ref="Q26:R26"/>
    <mergeCell ref="S26:T26"/>
    <mergeCell ref="O27:P27"/>
    <mergeCell ref="H28:I28"/>
    <mergeCell ref="O28:P28"/>
    <mergeCell ref="H29:I29"/>
    <mergeCell ref="O29:P29"/>
    <mergeCell ref="H12:H15"/>
    <mergeCell ref="H16:H19"/>
    <mergeCell ref="H20:H23"/>
    <mergeCell ref="H26:I27"/>
    <mergeCell ref="J26:K27"/>
    <mergeCell ref="L26:M27"/>
    <mergeCell ref="G2:AA2"/>
    <mergeCell ref="V4:W6"/>
    <mergeCell ref="Z4:AA6"/>
    <mergeCell ref="H8:H11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X4:Y6"/>
  </mergeCells>
  <conditionalFormatting sqref="AA22:AA25">
    <cfRule type="cellIs" dxfId="20" priority="1" stopIfTrue="1" operator="equal">
      <formula>"check"</formula>
    </cfRule>
  </conditionalFormatting>
  <conditionalFormatting sqref="AC8 AC12 AC16 AC20">
    <cfRule type="cellIs" dxfId="19" priority="2" stopIfTrue="1" operator="notEqual">
      <formula>0</formula>
    </cfRule>
  </conditionalFormatting>
  <hyperlinks>
    <hyperlink ref="G1" location="Menu!A1" display="Back to menu" xr:uid="{00000000-0004-0000-15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67" orientation="landscape" r:id="rId1"/>
  <headerFooter alignWithMargins="0"/>
  <ignoredErrors>
    <ignoredError sqref="L40:W48 L37:W39 Z24:Z27 Z22 Z23 Z35:Z39 Z28 Z29 Z30 Z31 Z32 Z33 Z34 L24:W25 L22:M22 O22:W22 L23:M23 O23:W23 L35:W36 L28:P28 U28:W28 N29:P29 U29:W29 N30:W30 N31:W31 N32:W32 N33:W33 L34:N34 S34:W34 L27:W27 L26:P26 R26 U26:W26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pubR014">
    <tabColor theme="2" tint="-0.249977111117893"/>
    <pageSetUpPr fitToPage="1"/>
  </sheetPr>
  <dimension ref="A1:AN38"/>
  <sheetViews>
    <sheetView showGridLines="0" topLeftCell="F1" zoomScale="50" zoomScaleNormal="50" workbookViewId="0">
      <pane ySplit="2" topLeftCell="A3" activePane="bottomLeft" state="frozen"/>
      <selection activeCell="N29" sqref="N29"/>
      <selection pane="bottomLeft" activeCell="V9" sqref="V9"/>
    </sheetView>
  </sheetViews>
  <sheetFormatPr defaultRowHeight="13.2"/>
  <cols>
    <col min="1" max="5" width="2.88671875" hidden="1" customWidth="1"/>
    <col min="6" max="6" width="6.33203125" customWidth="1"/>
    <col min="7" max="7" width="3.109375" customWidth="1"/>
    <col min="8" max="8" width="23.5546875" customWidth="1"/>
    <col min="9" max="9" width="31.5546875" customWidth="1"/>
    <col min="10" max="10" width="18.33203125" customWidth="1"/>
    <col min="11" max="11" width="19.33203125" bestFit="1" customWidth="1"/>
    <col min="12" max="16" width="16.109375" customWidth="1"/>
    <col min="17" max="17" width="15.33203125" customWidth="1"/>
    <col min="18" max="19" width="16.109375" customWidth="1"/>
    <col min="20" max="20" width="15.33203125" customWidth="1"/>
    <col min="21" max="21" width="14.6640625" customWidth="1"/>
    <col min="22" max="22" width="16.5546875" customWidth="1"/>
    <col min="23" max="23" width="15.44140625" customWidth="1"/>
    <col min="24" max="24" width="13.21875" bestFit="1" customWidth="1"/>
    <col min="25" max="25" width="15.109375" bestFit="1" customWidth="1"/>
    <col min="26" max="26" width="13.21875" bestFit="1" customWidth="1"/>
    <col min="27" max="27" width="15.109375" bestFit="1" customWidth="1"/>
    <col min="28" max="30" width="14.44140625" customWidth="1"/>
    <col min="31" max="31" width="16.33203125" customWidth="1"/>
    <col min="32" max="32" width="14.44140625" customWidth="1"/>
    <col min="33" max="33" width="17.88671875" customWidth="1"/>
    <col min="34" max="34" width="9.44140625" bestFit="1" customWidth="1"/>
  </cols>
  <sheetData>
    <row r="1" spans="1:40" ht="36" customHeight="1">
      <c r="G1" s="359" t="s">
        <v>224</v>
      </c>
      <c r="I1" s="1"/>
      <c r="W1" s="60" t="e">
        <v>#REF!</v>
      </c>
      <c r="X1" s="60"/>
      <c r="Y1" s="60"/>
    </row>
    <row r="2" spans="1:40" ht="54" customHeight="1">
      <c r="A2" t="s">
        <v>124</v>
      </c>
      <c r="G2" s="1640" t="s">
        <v>623</v>
      </c>
      <c r="H2" s="1641"/>
      <c r="I2" s="1641"/>
      <c r="J2" s="1641"/>
      <c r="K2" s="1641"/>
      <c r="L2" s="1641"/>
      <c r="M2" s="1641"/>
      <c r="N2" s="1641"/>
      <c r="O2" s="1641"/>
      <c r="P2" s="1641"/>
      <c r="Q2" s="1641"/>
      <c r="R2" s="1641"/>
      <c r="S2" s="1641"/>
      <c r="T2" s="1641"/>
      <c r="U2" s="1641"/>
      <c r="V2" s="1641"/>
      <c r="W2" s="1641"/>
      <c r="X2" s="1641"/>
      <c r="Y2" s="1641"/>
      <c r="Z2" s="1641"/>
      <c r="AA2" s="1641"/>
      <c r="AH2" s="2" t="e">
        <f>SUM(#REF!,#REF!,#REF!,#REF!,#REF!,#REF!,#REF!,#REF!,#REF!,#REF!,#REF!,#REF!)</f>
        <v>#REF!</v>
      </c>
      <c r="AI2" s="3" t="s">
        <v>0</v>
      </c>
    </row>
    <row r="3" spans="1:40" ht="13.35" customHeight="1" thickBot="1">
      <c r="G3" s="28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AH3" s="2"/>
      <c r="AI3" s="3"/>
    </row>
    <row r="4" spans="1:40" s="253" customFormat="1" ht="57" customHeight="1" thickBot="1">
      <c r="G4" s="420"/>
      <c r="H4" s="605"/>
      <c r="I4" s="661"/>
      <c r="J4" s="1568" t="s">
        <v>406</v>
      </c>
      <c r="K4" s="1569"/>
      <c r="L4" s="1569"/>
      <c r="M4" s="1569"/>
      <c r="N4" s="1569"/>
      <c r="O4" s="1569"/>
      <c r="P4" s="1569"/>
      <c r="Q4" s="1569"/>
      <c r="R4" s="1569"/>
      <c r="S4" s="1569"/>
      <c r="T4" s="1569"/>
      <c r="U4" s="1570"/>
      <c r="V4" s="1561" t="s">
        <v>562</v>
      </c>
      <c r="W4" s="1562"/>
      <c r="X4" s="1898" t="s">
        <v>560</v>
      </c>
      <c r="Y4" s="1899"/>
      <c r="Z4" s="1898" t="s">
        <v>249</v>
      </c>
      <c r="AA4" s="1899"/>
    </row>
    <row r="5" spans="1:40" s="253" customFormat="1" ht="20.25" customHeight="1">
      <c r="G5" s="218"/>
      <c r="H5" s="1901" t="s">
        <v>27</v>
      </c>
      <c r="I5" s="903"/>
      <c r="J5" s="1904" t="s">
        <v>484</v>
      </c>
      <c r="K5" s="1905"/>
      <c r="L5" s="1905"/>
      <c r="M5" s="1905"/>
      <c r="N5" s="1905"/>
      <c r="O5" s="1606"/>
      <c r="P5" s="1904" t="s">
        <v>485</v>
      </c>
      <c r="Q5" s="1905"/>
      <c r="R5" s="1905"/>
      <c r="S5" s="1905"/>
      <c r="T5" s="1905"/>
      <c r="U5" s="1905"/>
      <c r="V5" s="1563"/>
      <c r="W5" s="1564"/>
      <c r="X5" s="1900"/>
      <c r="Y5" s="1564"/>
      <c r="Z5" s="1900"/>
      <c r="AA5" s="1564"/>
    </row>
    <row r="6" spans="1:40" s="253" customFormat="1" ht="20.25" customHeight="1">
      <c r="G6" s="218"/>
      <c r="H6" s="1902"/>
      <c r="I6" s="904" t="s">
        <v>1</v>
      </c>
      <c r="J6" s="1575" t="s">
        <v>2</v>
      </c>
      <c r="K6" s="1577"/>
      <c r="L6" s="1575" t="s">
        <v>3</v>
      </c>
      <c r="M6" s="1577"/>
      <c r="N6" s="1575" t="s">
        <v>4</v>
      </c>
      <c r="O6" s="1576"/>
      <c r="P6" s="1575" t="s">
        <v>2</v>
      </c>
      <c r="Q6" s="1577"/>
      <c r="R6" s="1575" t="s">
        <v>3</v>
      </c>
      <c r="S6" s="1577"/>
      <c r="T6" s="1575" t="s">
        <v>4</v>
      </c>
      <c r="U6" s="1575"/>
      <c r="V6" s="1563"/>
      <c r="W6" s="1564"/>
      <c r="X6" s="1900"/>
      <c r="Y6" s="1564"/>
      <c r="Z6" s="1900"/>
      <c r="AA6" s="1564"/>
      <c r="AB6" s="486"/>
      <c r="AI6" s="487"/>
    </row>
    <row r="7" spans="1:40" s="253" customFormat="1" ht="20.25" customHeight="1">
      <c r="A7" s="253" t="s">
        <v>76</v>
      </c>
      <c r="B7" s="253" t="s">
        <v>123</v>
      </c>
      <c r="C7" s="253" t="s">
        <v>120</v>
      </c>
      <c r="D7" s="253" t="s">
        <v>1</v>
      </c>
      <c r="E7" s="253" t="s">
        <v>121</v>
      </c>
      <c r="G7" s="218"/>
      <c r="H7" s="1903"/>
      <c r="I7" s="905"/>
      <c r="J7" s="610" t="s">
        <v>35</v>
      </c>
      <c r="K7" s="611" t="s">
        <v>26</v>
      </c>
      <c r="L7" s="612"/>
      <c r="M7" s="611" t="s">
        <v>26</v>
      </c>
      <c r="N7" s="612"/>
      <c r="O7" s="664" t="s">
        <v>26</v>
      </c>
      <c r="P7" s="612"/>
      <c r="Q7" s="611" t="s">
        <v>26</v>
      </c>
      <c r="R7" s="612"/>
      <c r="S7" s="611" t="s">
        <v>26</v>
      </c>
      <c r="T7" s="612"/>
      <c r="U7" s="665" t="s">
        <v>26</v>
      </c>
      <c r="V7" s="906"/>
      <c r="W7" s="613" t="s">
        <v>26</v>
      </c>
      <c r="X7" s="906"/>
      <c r="Y7" s="613" t="s">
        <v>26</v>
      </c>
      <c r="Z7" s="906"/>
      <c r="AA7" s="613" t="s">
        <v>26</v>
      </c>
      <c r="AB7" s="486"/>
      <c r="AI7" s="487"/>
    </row>
    <row r="8" spans="1:40" s="253" customFormat="1" ht="20.25" customHeight="1">
      <c r="A8" s="253" t="s">
        <v>198</v>
      </c>
      <c r="B8" s="253" t="s">
        <v>199</v>
      </c>
      <c r="C8" s="253">
        <v>0</v>
      </c>
      <c r="D8" s="253">
        <v>1</v>
      </c>
      <c r="E8" s="253" t="str">
        <f>B8&amp;C8&amp;D8&amp;IF($A$2="Non-municipal","N",IF($A$2="Municiple","Y","error"))</f>
        <v>GR01N</v>
      </c>
      <c r="G8" s="218"/>
      <c r="H8" s="1892" t="s">
        <v>29</v>
      </c>
      <c r="I8" s="907" t="s">
        <v>5</v>
      </c>
      <c r="J8" s="616">
        <v>746.19</v>
      </c>
      <c r="K8" s="617">
        <f t="shared" ref="K8:K21" si="0">ROUND(J8 * (1 + VAT), 2)</f>
        <v>858.12</v>
      </c>
      <c r="L8" s="616">
        <v>186.55</v>
      </c>
      <c r="M8" s="617">
        <f t="shared" ref="M8:M21" si="1">ROUND(L8 * (1 + VAT), 2)</f>
        <v>214.53</v>
      </c>
      <c r="N8" s="616">
        <v>124.36</v>
      </c>
      <c r="O8" s="810">
        <f t="shared" ref="O8:O21" si="2">ROUND(N8 * (1 + VAT), 2)</f>
        <v>143.01</v>
      </c>
      <c r="P8" s="616">
        <v>309.68</v>
      </c>
      <c r="Q8" s="617">
        <f t="shared" ref="Q8:Q21" si="3">ROUND(P8 * (1 + VAT), 2)</f>
        <v>356.13</v>
      </c>
      <c r="R8" s="616">
        <v>174.11</v>
      </c>
      <c r="S8" s="617">
        <f t="shared" ref="S8:S21" si="4">ROUND(R8 * (1 + VAT), 2)</f>
        <v>200.23</v>
      </c>
      <c r="T8" s="616">
        <v>124.36</v>
      </c>
      <c r="U8" s="618">
        <f t="shared" ref="U8:U21" si="5">ROUND(T8 * (1 + VAT), 2)</f>
        <v>143.01</v>
      </c>
      <c r="V8" s="616">
        <v>25.01</v>
      </c>
      <c r="W8" s="618">
        <f t="shared" ref="W8:W9" si="6">ROUND(V8 * (1 + VAT), 2)</f>
        <v>28.76</v>
      </c>
      <c r="X8" s="908">
        <v>5.07</v>
      </c>
      <c r="Y8" s="909">
        <f t="shared" ref="Y8:Y9" si="7">ROUND(X8 * (1 + VAT), 2)</f>
        <v>5.83</v>
      </c>
      <c r="Z8" s="908">
        <v>56.6</v>
      </c>
      <c r="AA8" s="909">
        <f t="shared" ref="AA8:AA21" si="8">ROUND(Z8 * (1 + VAT), 2)</f>
        <v>65.09</v>
      </c>
      <c r="AB8" s="489"/>
      <c r="AC8" s="490"/>
      <c r="AD8" s="491"/>
      <c r="AE8" s="491"/>
      <c r="AF8" s="491"/>
      <c r="AI8" s="478"/>
      <c r="AJ8" s="478"/>
      <c r="AK8" s="478"/>
      <c r="AL8" s="478"/>
      <c r="AM8" s="478"/>
      <c r="AN8" s="478"/>
    </row>
    <row r="9" spans="1:40" s="253" customFormat="1" ht="20.25" customHeight="1" thickBot="1">
      <c r="A9" s="253" t="s">
        <v>198</v>
      </c>
      <c r="B9" s="253" t="s">
        <v>199</v>
      </c>
      <c r="C9" s="253">
        <v>0</v>
      </c>
      <c r="D9" s="253">
        <v>2</v>
      </c>
      <c r="E9" s="253" t="str">
        <f t="shared" ref="E9:E21" si="9">B9&amp;C9&amp;D9&amp;IF($A$2="Non-municipal","N",IF($A$2="Municiple","Y","error"))</f>
        <v>GR02N</v>
      </c>
      <c r="G9" s="218"/>
      <c r="H9" s="1893"/>
      <c r="I9" s="907" t="s">
        <v>9</v>
      </c>
      <c r="J9" s="624">
        <v>732.98</v>
      </c>
      <c r="K9" s="625">
        <f t="shared" si="0"/>
        <v>842.93</v>
      </c>
      <c r="L9" s="624">
        <v>183.23</v>
      </c>
      <c r="M9" s="625">
        <f t="shared" si="1"/>
        <v>210.71</v>
      </c>
      <c r="N9" s="624">
        <v>122.16</v>
      </c>
      <c r="O9" s="811">
        <f t="shared" si="2"/>
        <v>140.47999999999999</v>
      </c>
      <c r="P9" s="624">
        <v>304.19</v>
      </c>
      <c r="Q9" s="625">
        <f t="shared" si="3"/>
        <v>349.82</v>
      </c>
      <c r="R9" s="624">
        <v>171.03</v>
      </c>
      <c r="S9" s="625">
        <f t="shared" si="4"/>
        <v>196.68</v>
      </c>
      <c r="T9" s="624">
        <v>122.16</v>
      </c>
      <c r="U9" s="626">
        <f t="shared" si="5"/>
        <v>140.47999999999999</v>
      </c>
      <c r="V9" s="624">
        <v>24.57</v>
      </c>
      <c r="W9" s="626">
        <f t="shared" si="6"/>
        <v>28.26</v>
      </c>
      <c r="X9" s="711">
        <v>7.63</v>
      </c>
      <c r="Y9" s="712">
        <f t="shared" si="7"/>
        <v>8.77</v>
      </c>
      <c r="Z9" s="711">
        <v>52.55</v>
      </c>
      <c r="AA9" s="712">
        <f t="shared" si="8"/>
        <v>60.43</v>
      </c>
      <c r="AB9" s="488"/>
      <c r="AC9" s="488"/>
      <c r="AD9" s="488"/>
      <c r="AE9" s="488"/>
      <c r="AF9" s="488"/>
      <c r="AI9" s="478"/>
      <c r="AJ9" s="478"/>
      <c r="AK9" s="478"/>
      <c r="AL9" s="478"/>
      <c r="AM9" s="478"/>
      <c r="AN9" s="478"/>
    </row>
    <row r="10" spans="1:40" s="253" customFormat="1" ht="20.25" hidden="1" customHeight="1">
      <c r="A10" s="253" t="s">
        <v>198</v>
      </c>
      <c r="B10" s="253" t="s">
        <v>199</v>
      </c>
      <c r="E10" s="253" t="str">
        <f t="shared" si="9"/>
        <v>GRN</v>
      </c>
      <c r="G10" s="218"/>
      <c r="H10" s="1893"/>
      <c r="I10" s="907"/>
      <c r="J10" s="624">
        <v>0</v>
      </c>
      <c r="K10" s="625"/>
      <c r="L10" s="624">
        <v>0</v>
      </c>
      <c r="M10" s="625"/>
      <c r="N10" s="624">
        <v>0</v>
      </c>
      <c r="O10" s="811"/>
      <c r="P10" s="624">
        <v>0</v>
      </c>
      <c r="Q10" s="625"/>
      <c r="R10" s="624">
        <v>0</v>
      </c>
      <c r="S10" s="625"/>
      <c r="T10" s="624">
        <v>0</v>
      </c>
      <c r="U10" s="626"/>
      <c r="V10" s="624">
        <v>0</v>
      </c>
      <c r="W10" s="626"/>
      <c r="X10" s="622">
        <v>0</v>
      </c>
      <c r="Y10" s="642"/>
      <c r="Z10" s="622">
        <v>0</v>
      </c>
      <c r="AA10" s="642"/>
      <c r="AB10" s="488"/>
      <c r="AC10" s="488"/>
      <c r="AD10" s="488"/>
      <c r="AE10" s="488"/>
      <c r="AF10" s="488"/>
      <c r="AI10" s="478"/>
      <c r="AJ10" s="478"/>
      <c r="AK10" s="478"/>
      <c r="AL10" s="478"/>
      <c r="AM10" s="478"/>
      <c r="AN10" s="478"/>
    </row>
    <row r="11" spans="1:40" s="253" customFormat="1" ht="20.25" hidden="1" customHeight="1">
      <c r="A11" s="253" t="s">
        <v>198</v>
      </c>
      <c r="B11" s="253" t="s">
        <v>199</v>
      </c>
      <c r="E11" s="253" t="str">
        <f t="shared" si="9"/>
        <v>GRN</v>
      </c>
      <c r="G11" s="218"/>
      <c r="H11" s="1894"/>
      <c r="I11" s="907"/>
      <c r="J11" s="633">
        <v>0</v>
      </c>
      <c r="K11" s="634"/>
      <c r="L11" s="633">
        <v>0</v>
      </c>
      <c r="M11" s="634"/>
      <c r="N11" s="633">
        <v>0</v>
      </c>
      <c r="O11" s="812"/>
      <c r="P11" s="633">
        <v>0</v>
      </c>
      <c r="Q11" s="634"/>
      <c r="R11" s="633">
        <v>0</v>
      </c>
      <c r="S11" s="634"/>
      <c r="T11" s="633">
        <v>0</v>
      </c>
      <c r="U11" s="635"/>
      <c r="V11" s="633">
        <v>0</v>
      </c>
      <c r="W11" s="635"/>
      <c r="X11" s="622">
        <v>0</v>
      </c>
      <c r="Y11" s="640"/>
      <c r="Z11" s="622">
        <v>0</v>
      </c>
      <c r="AA11" s="640"/>
      <c r="AB11" s="488"/>
      <c r="AC11" s="488"/>
      <c r="AD11" s="488"/>
      <c r="AE11" s="488"/>
      <c r="AF11" s="488"/>
      <c r="AI11" s="478"/>
      <c r="AJ11" s="478"/>
      <c r="AK11" s="478"/>
      <c r="AL11" s="478"/>
      <c r="AM11" s="478"/>
      <c r="AN11" s="478"/>
    </row>
    <row r="12" spans="1:40" s="253" customFormat="1" ht="20.25" customHeight="1">
      <c r="A12" s="253" t="s">
        <v>198</v>
      </c>
      <c r="B12" s="253" t="s">
        <v>199</v>
      </c>
      <c r="C12" s="253">
        <v>1</v>
      </c>
      <c r="D12" s="253">
        <v>1</v>
      </c>
      <c r="E12" s="253" t="str">
        <f t="shared" si="9"/>
        <v>GR11N</v>
      </c>
      <c r="G12" s="218"/>
      <c r="H12" s="1892" t="s">
        <v>30</v>
      </c>
      <c r="I12" s="910" t="s">
        <v>5</v>
      </c>
      <c r="J12" s="616">
        <v>753.66</v>
      </c>
      <c r="K12" s="617">
        <f t="shared" si="0"/>
        <v>866.71</v>
      </c>
      <c r="L12" s="616">
        <v>188.42</v>
      </c>
      <c r="M12" s="617">
        <f t="shared" si="1"/>
        <v>216.68</v>
      </c>
      <c r="N12" s="616">
        <v>125.6</v>
      </c>
      <c r="O12" s="810">
        <f t="shared" si="2"/>
        <v>144.44</v>
      </c>
      <c r="P12" s="616">
        <v>312.77999999999997</v>
      </c>
      <c r="Q12" s="617">
        <f t="shared" si="3"/>
        <v>359.7</v>
      </c>
      <c r="R12" s="616">
        <v>175.85</v>
      </c>
      <c r="S12" s="617">
        <f t="shared" si="4"/>
        <v>202.23</v>
      </c>
      <c r="T12" s="616">
        <v>125.6</v>
      </c>
      <c r="U12" s="618">
        <f t="shared" si="5"/>
        <v>144.44</v>
      </c>
      <c r="V12" s="616">
        <v>25.01</v>
      </c>
      <c r="W12" s="618">
        <f t="shared" ref="W12:W13" si="10">ROUND(V12 * (1 + VAT), 2)</f>
        <v>28.76</v>
      </c>
      <c r="X12" s="706">
        <v>5.07</v>
      </c>
      <c r="Y12" s="707">
        <f t="shared" ref="Y12:Y13" si="11">ROUND(X12 * (1 + VAT), 2)</f>
        <v>5.83</v>
      </c>
      <c r="Z12" s="706">
        <v>56.71</v>
      </c>
      <c r="AA12" s="707">
        <f t="shared" si="8"/>
        <v>65.22</v>
      </c>
      <c r="AB12" s="489"/>
      <c r="AC12" s="490"/>
      <c r="AD12" s="491"/>
      <c r="AE12" s="491"/>
      <c r="AF12" s="491"/>
      <c r="AI12" s="478"/>
      <c r="AJ12" s="478"/>
      <c r="AK12" s="478"/>
      <c r="AL12" s="478"/>
      <c r="AM12" s="478"/>
      <c r="AN12" s="478"/>
    </row>
    <row r="13" spans="1:40" s="253" customFormat="1" ht="20.25" customHeight="1" thickBot="1">
      <c r="A13" s="253" t="s">
        <v>198</v>
      </c>
      <c r="B13" s="253" t="s">
        <v>199</v>
      </c>
      <c r="C13" s="253">
        <v>1</v>
      </c>
      <c r="D13" s="253">
        <v>2</v>
      </c>
      <c r="E13" s="253" t="str">
        <f t="shared" si="9"/>
        <v>GR12N</v>
      </c>
      <c r="G13" s="218"/>
      <c r="H13" s="1893"/>
      <c r="I13" s="911" t="s">
        <v>9</v>
      </c>
      <c r="J13" s="624">
        <v>740.31</v>
      </c>
      <c r="K13" s="625">
        <f t="shared" si="0"/>
        <v>851.36</v>
      </c>
      <c r="L13" s="624">
        <v>185.08</v>
      </c>
      <c r="M13" s="625">
        <f t="shared" si="1"/>
        <v>212.84</v>
      </c>
      <c r="N13" s="624">
        <v>123.38</v>
      </c>
      <c r="O13" s="811">
        <f t="shared" si="2"/>
        <v>141.88999999999999</v>
      </c>
      <c r="P13" s="624">
        <v>307.24</v>
      </c>
      <c r="Q13" s="625">
        <f t="shared" si="3"/>
        <v>353.33</v>
      </c>
      <c r="R13" s="624">
        <v>172.75</v>
      </c>
      <c r="S13" s="625">
        <f t="shared" si="4"/>
        <v>198.66</v>
      </c>
      <c r="T13" s="624">
        <v>123.38</v>
      </c>
      <c r="U13" s="626">
        <f t="shared" si="5"/>
        <v>141.88999999999999</v>
      </c>
      <c r="V13" s="624">
        <v>24.57</v>
      </c>
      <c r="W13" s="626">
        <f t="shared" si="10"/>
        <v>28.26</v>
      </c>
      <c r="X13" s="711">
        <v>7.63</v>
      </c>
      <c r="Y13" s="712">
        <f t="shared" si="11"/>
        <v>8.77</v>
      </c>
      <c r="Z13" s="711">
        <v>52.66</v>
      </c>
      <c r="AA13" s="712">
        <f t="shared" si="8"/>
        <v>60.56</v>
      </c>
      <c r="AB13" s="488"/>
      <c r="AC13" s="488"/>
      <c r="AD13" s="488"/>
      <c r="AE13" s="488"/>
      <c r="AF13" s="488"/>
      <c r="AI13" s="478"/>
      <c r="AJ13" s="478"/>
      <c r="AK13" s="478"/>
      <c r="AL13" s="478"/>
      <c r="AM13" s="478"/>
      <c r="AN13" s="478"/>
    </row>
    <row r="14" spans="1:40" s="253" customFormat="1" ht="20.25" hidden="1" customHeight="1">
      <c r="A14" s="253" t="s">
        <v>198</v>
      </c>
      <c r="B14" s="253" t="s">
        <v>199</v>
      </c>
      <c r="E14" s="253" t="str">
        <f t="shared" si="9"/>
        <v>GRN</v>
      </c>
      <c r="G14" s="218"/>
      <c r="H14" s="1893"/>
      <c r="I14" s="907"/>
      <c r="J14" s="624">
        <v>0</v>
      </c>
      <c r="K14" s="625"/>
      <c r="L14" s="624">
        <v>0</v>
      </c>
      <c r="M14" s="625"/>
      <c r="N14" s="624">
        <v>0</v>
      </c>
      <c r="O14" s="811"/>
      <c r="P14" s="624">
        <v>0</v>
      </c>
      <c r="Q14" s="625"/>
      <c r="R14" s="624">
        <v>0</v>
      </c>
      <c r="S14" s="625"/>
      <c r="T14" s="624">
        <v>0</v>
      </c>
      <c r="U14" s="626"/>
      <c r="V14" s="624">
        <v>0</v>
      </c>
      <c r="W14" s="626"/>
      <c r="X14" s="622">
        <v>0</v>
      </c>
      <c r="Y14" s="642"/>
      <c r="Z14" s="622">
        <v>0</v>
      </c>
      <c r="AA14" s="642"/>
      <c r="AB14" s="488"/>
      <c r="AC14" s="488"/>
      <c r="AD14" s="488"/>
      <c r="AE14" s="488"/>
      <c r="AF14" s="488"/>
      <c r="AI14" s="478"/>
      <c r="AJ14" s="478"/>
      <c r="AK14" s="478"/>
      <c r="AL14" s="478"/>
      <c r="AM14" s="478"/>
      <c r="AN14" s="478"/>
    </row>
    <row r="15" spans="1:40" s="253" customFormat="1" ht="20.25" hidden="1" customHeight="1">
      <c r="A15" s="253" t="s">
        <v>198</v>
      </c>
      <c r="B15" s="253" t="s">
        <v>199</v>
      </c>
      <c r="E15" s="253" t="str">
        <f t="shared" si="9"/>
        <v>GRN</v>
      </c>
      <c r="G15" s="218"/>
      <c r="H15" s="1894"/>
      <c r="I15" s="912"/>
      <c r="J15" s="633">
        <v>0</v>
      </c>
      <c r="K15" s="634"/>
      <c r="L15" s="633">
        <v>0</v>
      </c>
      <c r="M15" s="634"/>
      <c r="N15" s="633">
        <v>0</v>
      </c>
      <c r="O15" s="812"/>
      <c r="P15" s="633">
        <v>0</v>
      </c>
      <c r="Q15" s="634"/>
      <c r="R15" s="633">
        <v>0</v>
      </c>
      <c r="S15" s="634"/>
      <c r="T15" s="633">
        <v>0</v>
      </c>
      <c r="U15" s="635"/>
      <c r="V15" s="633">
        <v>0</v>
      </c>
      <c r="W15" s="635"/>
      <c r="X15" s="622">
        <v>0</v>
      </c>
      <c r="Y15" s="640"/>
      <c r="Z15" s="622">
        <v>0</v>
      </c>
      <c r="AA15" s="640"/>
      <c r="AB15" s="488"/>
      <c r="AC15" s="488"/>
      <c r="AD15" s="488"/>
      <c r="AE15" s="488"/>
      <c r="AF15" s="488"/>
      <c r="AI15" s="478"/>
      <c r="AJ15" s="478"/>
      <c r="AK15" s="478"/>
      <c r="AL15" s="478"/>
      <c r="AM15" s="478"/>
      <c r="AN15" s="478"/>
    </row>
    <row r="16" spans="1:40" s="253" customFormat="1" ht="20.25" customHeight="1">
      <c r="A16" s="253" t="s">
        <v>198</v>
      </c>
      <c r="B16" s="253" t="s">
        <v>199</v>
      </c>
      <c r="C16" s="253">
        <v>2</v>
      </c>
      <c r="D16" s="253">
        <v>1</v>
      </c>
      <c r="E16" s="253" t="str">
        <f t="shared" si="9"/>
        <v>GR21N</v>
      </c>
      <c r="G16" s="218"/>
      <c r="H16" s="1892" t="s">
        <v>31</v>
      </c>
      <c r="I16" s="907" t="s">
        <v>5</v>
      </c>
      <c r="J16" s="616">
        <v>761.12</v>
      </c>
      <c r="K16" s="617">
        <f t="shared" si="0"/>
        <v>875.29</v>
      </c>
      <c r="L16" s="616">
        <v>190.27</v>
      </c>
      <c r="M16" s="617">
        <f t="shared" si="1"/>
        <v>218.81</v>
      </c>
      <c r="N16" s="616">
        <v>126.84</v>
      </c>
      <c r="O16" s="810">
        <f t="shared" si="2"/>
        <v>145.87</v>
      </c>
      <c r="P16" s="616">
        <v>315.86</v>
      </c>
      <c r="Q16" s="617">
        <f t="shared" si="3"/>
        <v>363.24</v>
      </c>
      <c r="R16" s="616">
        <v>177.59</v>
      </c>
      <c r="S16" s="617">
        <f t="shared" si="4"/>
        <v>204.23</v>
      </c>
      <c r="T16" s="616">
        <v>126.84</v>
      </c>
      <c r="U16" s="618">
        <f t="shared" si="5"/>
        <v>145.87</v>
      </c>
      <c r="V16" s="616">
        <v>25.01</v>
      </c>
      <c r="W16" s="618">
        <f t="shared" ref="W16:W17" si="12">ROUND(V16 * (1 + VAT), 2)</f>
        <v>28.76</v>
      </c>
      <c r="X16" s="706">
        <v>5.07</v>
      </c>
      <c r="Y16" s="707">
        <f t="shared" ref="Y16:Y17" si="13">ROUND(X16 * (1 + VAT), 2)</f>
        <v>5.83</v>
      </c>
      <c r="Z16" s="706">
        <v>56.83</v>
      </c>
      <c r="AA16" s="707">
        <f t="shared" si="8"/>
        <v>65.349999999999994</v>
      </c>
      <c r="AB16" s="489"/>
      <c r="AC16" s="490"/>
      <c r="AD16" s="491"/>
      <c r="AE16" s="491"/>
      <c r="AF16" s="491"/>
      <c r="AI16" s="478"/>
      <c r="AJ16" s="478"/>
      <c r="AK16" s="478"/>
      <c r="AL16" s="478"/>
      <c r="AM16" s="478"/>
      <c r="AN16" s="478"/>
    </row>
    <row r="17" spans="1:40" s="253" customFormat="1" ht="20.25" customHeight="1" thickBot="1">
      <c r="A17" s="253" t="s">
        <v>198</v>
      </c>
      <c r="B17" s="253" t="s">
        <v>199</v>
      </c>
      <c r="C17" s="253">
        <v>2</v>
      </c>
      <c r="D17" s="253">
        <v>2</v>
      </c>
      <c r="E17" s="253" t="str">
        <f t="shared" si="9"/>
        <v>GR22N</v>
      </c>
      <c r="G17" s="218"/>
      <c r="H17" s="1893"/>
      <c r="I17" s="911" t="s">
        <v>9</v>
      </c>
      <c r="J17" s="624">
        <v>747.64</v>
      </c>
      <c r="K17" s="625">
        <f t="shared" si="0"/>
        <v>859.79</v>
      </c>
      <c r="L17" s="624">
        <v>186.92</v>
      </c>
      <c r="M17" s="625">
        <f t="shared" si="1"/>
        <v>214.96</v>
      </c>
      <c r="N17" s="624">
        <v>124.61</v>
      </c>
      <c r="O17" s="811">
        <f t="shared" si="2"/>
        <v>143.30000000000001</v>
      </c>
      <c r="P17" s="624">
        <v>310.27999999999997</v>
      </c>
      <c r="Q17" s="625">
        <f t="shared" si="3"/>
        <v>356.82</v>
      </c>
      <c r="R17" s="624">
        <v>174.45</v>
      </c>
      <c r="S17" s="625">
        <f t="shared" si="4"/>
        <v>200.62</v>
      </c>
      <c r="T17" s="624">
        <v>124.61</v>
      </c>
      <c r="U17" s="626">
        <f t="shared" si="5"/>
        <v>143.30000000000001</v>
      </c>
      <c r="V17" s="624">
        <v>24.57</v>
      </c>
      <c r="W17" s="626">
        <f t="shared" si="12"/>
        <v>28.26</v>
      </c>
      <c r="X17" s="711">
        <v>7.63</v>
      </c>
      <c r="Y17" s="712">
        <f t="shared" si="13"/>
        <v>8.77</v>
      </c>
      <c r="Z17" s="711">
        <v>52.78</v>
      </c>
      <c r="AA17" s="712">
        <f t="shared" si="8"/>
        <v>60.7</v>
      </c>
      <c r="AB17" s="488"/>
      <c r="AC17" s="488"/>
      <c r="AD17" s="488"/>
      <c r="AE17" s="488"/>
      <c r="AF17" s="488"/>
      <c r="AI17" s="478"/>
      <c r="AJ17" s="478"/>
      <c r="AK17" s="478"/>
      <c r="AL17" s="478"/>
      <c r="AM17" s="478"/>
      <c r="AN17" s="478"/>
    </row>
    <row r="18" spans="1:40" s="253" customFormat="1" ht="20.25" hidden="1" customHeight="1">
      <c r="A18" s="253" t="s">
        <v>198</v>
      </c>
      <c r="B18" s="253" t="s">
        <v>199</v>
      </c>
      <c r="E18" s="253" t="str">
        <f t="shared" si="9"/>
        <v>GRN</v>
      </c>
      <c r="G18" s="218"/>
      <c r="H18" s="1893"/>
      <c r="I18" s="907"/>
      <c r="J18" s="624">
        <v>0</v>
      </c>
      <c r="K18" s="625"/>
      <c r="L18" s="624">
        <v>0</v>
      </c>
      <c r="M18" s="625"/>
      <c r="N18" s="624">
        <v>0</v>
      </c>
      <c r="O18" s="811"/>
      <c r="P18" s="624">
        <v>0</v>
      </c>
      <c r="Q18" s="625"/>
      <c r="R18" s="624">
        <v>0</v>
      </c>
      <c r="S18" s="625"/>
      <c r="T18" s="624">
        <v>0</v>
      </c>
      <c r="U18" s="626"/>
      <c r="V18" s="624">
        <v>0</v>
      </c>
      <c r="W18" s="626"/>
      <c r="X18" s="622">
        <v>0</v>
      </c>
      <c r="Y18" s="631"/>
      <c r="Z18" s="622">
        <v>0</v>
      </c>
      <c r="AA18" s="631"/>
      <c r="AB18" s="488"/>
      <c r="AC18" s="488"/>
      <c r="AD18" s="488"/>
      <c r="AE18" s="488"/>
      <c r="AF18" s="488"/>
      <c r="AI18" s="478"/>
      <c r="AJ18" s="478"/>
      <c r="AK18" s="478"/>
      <c r="AL18" s="478"/>
      <c r="AM18" s="478"/>
      <c r="AN18" s="478"/>
    </row>
    <row r="19" spans="1:40" s="253" customFormat="1" ht="20.25" hidden="1" customHeight="1">
      <c r="A19" s="253" t="s">
        <v>198</v>
      </c>
      <c r="B19" s="253" t="s">
        <v>199</v>
      </c>
      <c r="E19" s="253" t="str">
        <f t="shared" si="9"/>
        <v>GRN</v>
      </c>
      <c r="G19" s="218"/>
      <c r="H19" s="1894"/>
      <c r="I19" s="912"/>
      <c r="J19" s="633">
        <v>0</v>
      </c>
      <c r="K19" s="634"/>
      <c r="L19" s="633">
        <v>0</v>
      </c>
      <c r="M19" s="634"/>
      <c r="N19" s="633">
        <v>0</v>
      </c>
      <c r="O19" s="812"/>
      <c r="P19" s="633">
        <v>0</v>
      </c>
      <c r="Q19" s="634"/>
      <c r="R19" s="633">
        <v>0</v>
      </c>
      <c r="S19" s="634"/>
      <c r="T19" s="633">
        <v>0</v>
      </c>
      <c r="U19" s="635"/>
      <c r="V19" s="633">
        <v>0</v>
      </c>
      <c r="W19" s="635"/>
      <c r="X19" s="622">
        <v>0</v>
      </c>
      <c r="Y19" s="640"/>
      <c r="Z19" s="622">
        <v>0</v>
      </c>
      <c r="AA19" s="640"/>
      <c r="AB19" s="480"/>
      <c r="AC19" s="480"/>
      <c r="AD19" s="480"/>
      <c r="AE19" s="480"/>
      <c r="AF19" s="480"/>
      <c r="AI19" s="478"/>
      <c r="AJ19" s="478"/>
      <c r="AK19" s="478"/>
      <c r="AL19" s="478"/>
      <c r="AM19" s="478"/>
      <c r="AN19" s="478"/>
    </row>
    <row r="20" spans="1:40" s="253" customFormat="1" ht="20.25" customHeight="1">
      <c r="A20" s="253" t="s">
        <v>198</v>
      </c>
      <c r="B20" s="253" t="s">
        <v>199</v>
      </c>
      <c r="C20" s="253">
        <v>3</v>
      </c>
      <c r="D20" s="253">
        <v>1</v>
      </c>
      <c r="E20" s="253" t="str">
        <f t="shared" si="9"/>
        <v>GR31N</v>
      </c>
      <c r="G20" s="218"/>
      <c r="H20" s="1892" t="s">
        <v>32</v>
      </c>
      <c r="I20" s="913" t="s">
        <v>5</v>
      </c>
      <c r="J20" s="616">
        <v>768.58</v>
      </c>
      <c r="K20" s="617">
        <f t="shared" si="0"/>
        <v>883.87</v>
      </c>
      <c r="L20" s="616">
        <v>192.14</v>
      </c>
      <c r="M20" s="617">
        <f t="shared" si="1"/>
        <v>220.96</v>
      </c>
      <c r="N20" s="616">
        <v>128.08000000000001</v>
      </c>
      <c r="O20" s="810">
        <f t="shared" si="2"/>
        <v>147.29</v>
      </c>
      <c r="P20" s="616">
        <v>318.95999999999998</v>
      </c>
      <c r="Q20" s="617">
        <f t="shared" si="3"/>
        <v>366.8</v>
      </c>
      <c r="R20" s="616">
        <v>179.34</v>
      </c>
      <c r="S20" s="617">
        <f t="shared" si="4"/>
        <v>206.24</v>
      </c>
      <c r="T20" s="616">
        <v>128.08000000000001</v>
      </c>
      <c r="U20" s="618">
        <f t="shared" si="5"/>
        <v>147.29</v>
      </c>
      <c r="V20" s="616">
        <v>25.01</v>
      </c>
      <c r="W20" s="618">
        <f t="shared" ref="W20:W21" si="14">ROUND(V20 * (1 + VAT), 2)</f>
        <v>28.76</v>
      </c>
      <c r="X20" s="706">
        <v>5.07</v>
      </c>
      <c r="Y20" s="707">
        <f t="shared" ref="Y20:Y21" si="15">ROUND(X20 * (1 + VAT), 2)</f>
        <v>5.83</v>
      </c>
      <c r="Z20" s="706">
        <v>56.95</v>
      </c>
      <c r="AA20" s="707">
        <f t="shared" si="8"/>
        <v>65.489999999999995</v>
      </c>
      <c r="AB20" s="489"/>
      <c r="AC20" s="490"/>
      <c r="AD20" s="491"/>
      <c r="AE20" s="491"/>
      <c r="AF20" s="491"/>
      <c r="AI20" s="478"/>
      <c r="AJ20" s="478"/>
      <c r="AK20" s="478"/>
      <c r="AL20" s="478"/>
      <c r="AM20" s="478"/>
      <c r="AN20" s="478"/>
    </row>
    <row r="21" spans="1:40" s="253" customFormat="1" ht="22.5" customHeight="1" thickBot="1">
      <c r="A21" s="253" t="s">
        <v>198</v>
      </c>
      <c r="B21" s="253" t="s">
        <v>199</v>
      </c>
      <c r="C21" s="253">
        <v>3</v>
      </c>
      <c r="D21" s="253">
        <v>2</v>
      </c>
      <c r="E21" s="253" t="str">
        <f t="shared" si="9"/>
        <v>GR32N</v>
      </c>
      <c r="G21" s="218"/>
      <c r="H21" s="1893"/>
      <c r="I21" s="907" t="s">
        <v>9</v>
      </c>
      <c r="J21" s="914">
        <v>754.97</v>
      </c>
      <c r="K21" s="915">
        <f t="shared" si="0"/>
        <v>868.22</v>
      </c>
      <c r="L21" s="916">
        <v>188.74</v>
      </c>
      <c r="M21" s="915">
        <f t="shared" si="1"/>
        <v>217.05</v>
      </c>
      <c r="N21" s="917">
        <v>125.83</v>
      </c>
      <c r="O21" s="918">
        <f t="shared" si="2"/>
        <v>144.69999999999999</v>
      </c>
      <c r="P21" s="916">
        <v>313.33</v>
      </c>
      <c r="Q21" s="915">
        <f t="shared" si="3"/>
        <v>360.33</v>
      </c>
      <c r="R21" s="916">
        <v>176.16</v>
      </c>
      <c r="S21" s="915">
        <f t="shared" si="4"/>
        <v>202.58</v>
      </c>
      <c r="T21" s="916">
        <v>125.83</v>
      </c>
      <c r="U21" s="919">
        <f t="shared" si="5"/>
        <v>144.69999999999999</v>
      </c>
      <c r="V21" s="916">
        <v>24.57</v>
      </c>
      <c r="W21" s="919">
        <f t="shared" si="14"/>
        <v>28.26</v>
      </c>
      <c r="X21" s="711">
        <v>7.63</v>
      </c>
      <c r="Y21" s="712">
        <f t="shared" si="15"/>
        <v>8.77</v>
      </c>
      <c r="Z21" s="711">
        <v>52.9</v>
      </c>
      <c r="AA21" s="712">
        <f t="shared" si="8"/>
        <v>60.84</v>
      </c>
      <c r="AB21" s="488"/>
      <c r="AC21" s="488"/>
      <c r="AD21" s="488"/>
      <c r="AE21" s="488"/>
      <c r="AF21" s="488"/>
      <c r="AI21" s="478"/>
      <c r="AJ21" s="478"/>
      <c r="AK21" s="478"/>
      <c r="AL21" s="478"/>
      <c r="AM21" s="478"/>
      <c r="AN21" s="478"/>
    </row>
    <row r="22" spans="1:40" s="253" customFormat="1" ht="9.75" hidden="1" customHeight="1">
      <c r="G22" s="218"/>
      <c r="H22" s="1893"/>
      <c r="I22" s="907"/>
      <c r="J22" s="920"/>
      <c r="K22" s="921"/>
      <c r="L22" s="920"/>
      <c r="M22" s="921"/>
      <c r="N22" s="920">
        <v>0</v>
      </c>
      <c r="O22" s="922"/>
      <c r="P22" s="920"/>
      <c r="Q22" s="921"/>
      <c r="R22" s="920"/>
      <c r="S22" s="921"/>
      <c r="T22" s="920"/>
      <c r="U22" s="923"/>
      <c r="V22" s="924"/>
      <c r="W22" s="925"/>
      <c r="X22" s="814"/>
      <c r="Y22" s="814"/>
      <c r="Z22" s="481"/>
      <c r="AA22" s="479"/>
      <c r="AB22" s="488"/>
      <c r="AC22" s="488"/>
      <c r="AD22" s="488"/>
      <c r="AE22" s="488"/>
      <c r="AF22" s="488"/>
      <c r="AI22" s="478"/>
      <c r="AJ22" s="478"/>
      <c r="AK22" s="478"/>
      <c r="AL22" s="478"/>
      <c r="AM22" s="478"/>
      <c r="AN22" s="478"/>
    </row>
    <row r="23" spans="1:40" s="253" customFormat="1" ht="23.4" hidden="1" thickBot="1">
      <c r="G23" s="218"/>
      <c r="H23" s="1895"/>
      <c r="I23" s="926"/>
      <c r="J23" s="927"/>
      <c r="K23" s="928"/>
      <c r="L23" s="927"/>
      <c r="M23" s="928"/>
      <c r="N23" s="929">
        <v>0</v>
      </c>
      <c r="O23" s="930"/>
      <c r="P23" s="927"/>
      <c r="Q23" s="928"/>
      <c r="R23" s="927"/>
      <c r="S23" s="928"/>
      <c r="T23" s="927"/>
      <c r="U23" s="931"/>
      <c r="V23" s="932"/>
      <c r="W23" s="933"/>
      <c r="X23" s="814"/>
      <c r="Y23" s="814"/>
      <c r="Z23" s="478"/>
      <c r="AA23" s="479"/>
      <c r="AB23" s="480"/>
      <c r="AC23" s="480"/>
      <c r="AD23" s="480"/>
      <c r="AE23" s="480"/>
      <c r="AF23" s="480"/>
      <c r="AI23" s="478"/>
      <c r="AJ23" s="478"/>
      <c r="AK23" s="478"/>
      <c r="AL23" s="478"/>
      <c r="AM23" s="478"/>
      <c r="AN23" s="478"/>
    </row>
    <row r="24" spans="1:40" s="253" customFormat="1" ht="9" customHeight="1" thickBot="1">
      <c r="A24" s="253" t="s">
        <v>239</v>
      </c>
      <c r="B24" s="253" t="s">
        <v>240</v>
      </c>
      <c r="C24" s="253">
        <v>0</v>
      </c>
      <c r="D24" s="253">
        <v>4</v>
      </c>
      <c r="E24" s="253" t="str">
        <f t="shared" ref="E24" si="16">B24&amp;C24&amp;D24&amp;IF($A$2="Non-municipal","N",IF($A$2="Municiple","Y","error"))</f>
        <v>NLPurchADJ04N</v>
      </c>
      <c r="G24" s="218"/>
      <c r="H24" s="1896"/>
      <c r="I24" s="1897"/>
      <c r="J24" s="934"/>
      <c r="K24" s="935"/>
      <c r="L24" s="936"/>
      <c r="M24" s="935"/>
      <c r="N24" s="936"/>
      <c r="O24" s="831"/>
      <c r="P24" s="937"/>
      <c r="Q24" s="935"/>
      <c r="R24" s="936"/>
      <c r="S24" s="935"/>
      <c r="T24" s="936"/>
      <c r="U24" s="832"/>
      <c r="V24" s="1361"/>
      <c r="W24" s="1362"/>
      <c r="X24" s="655"/>
      <c r="Y24" s="655"/>
      <c r="Z24" s="478"/>
      <c r="AA24" s="479"/>
      <c r="AB24" s="480"/>
      <c r="AC24" s="480"/>
      <c r="AD24" s="480"/>
      <c r="AE24" s="480"/>
      <c r="AF24" s="480"/>
      <c r="AI24" s="478"/>
      <c r="AJ24" s="478"/>
      <c r="AK24" s="478"/>
      <c r="AL24" s="478"/>
      <c r="AM24" s="478"/>
      <c r="AN24" s="478"/>
    </row>
    <row r="25" spans="1:40" s="253" customFormat="1" ht="12" customHeight="1">
      <c r="G25" s="218"/>
      <c r="H25" s="938"/>
      <c r="I25" s="938"/>
      <c r="J25" s="654"/>
      <c r="K25" s="655"/>
      <c r="L25" s="604"/>
      <c r="M25" s="604"/>
      <c r="N25" s="654"/>
      <c r="O25" s="655"/>
      <c r="P25" s="654"/>
      <c r="Q25" s="655"/>
      <c r="R25" s="654"/>
      <c r="S25" s="655"/>
      <c r="T25" s="654"/>
      <c r="U25" s="655"/>
      <c r="V25" s="654"/>
      <c r="W25" s="655"/>
      <c r="X25" s="655"/>
      <c r="Y25" s="655"/>
      <c r="Z25" s="478"/>
      <c r="AA25" s="479"/>
      <c r="AB25" s="480"/>
      <c r="AC25" s="480"/>
      <c r="AD25" s="480"/>
      <c r="AE25" s="480"/>
      <c r="AF25" s="480"/>
      <c r="AI25" s="478"/>
      <c r="AJ25" s="478"/>
      <c r="AK25" s="478"/>
      <c r="AL25" s="478"/>
      <c r="AM25" s="478"/>
      <c r="AN25" s="478"/>
    </row>
    <row r="26" spans="1:40" s="253" customFormat="1" ht="30.9" customHeight="1">
      <c r="G26" s="218"/>
      <c r="H26" s="652"/>
      <c r="I26" s="658"/>
      <c r="J26" s="654"/>
      <c r="K26" s="659"/>
      <c r="L26" s="654"/>
      <c r="M26" s="659"/>
      <c r="N26" s="604"/>
      <c r="O26" s="604"/>
      <c r="P26" s="654"/>
      <c r="Q26" s="659"/>
      <c r="R26" s="654"/>
      <c r="S26" s="659"/>
      <c r="T26" s="654"/>
      <c r="U26" s="659"/>
      <c r="V26" s="656"/>
      <c r="W26" s="814"/>
      <c r="X26" s="814"/>
      <c r="Y26" s="814"/>
      <c r="Z26" s="478"/>
      <c r="AA26" s="479"/>
      <c r="AB26" s="480"/>
      <c r="AC26" s="480"/>
      <c r="AD26" s="480"/>
      <c r="AE26" s="480"/>
      <c r="AF26" s="480"/>
      <c r="AI26" s="478"/>
      <c r="AJ26" s="478"/>
      <c r="AK26" s="478"/>
      <c r="AL26" s="478"/>
      <c r="AM26" s="478"/>
      <c r="AN26" s="478"/>
    </row>
    <row r="27" spans="1:40" s="253" customFormat="1" ht="41.4" customHeight="1" thickBot="1">
      <c r="G27" s="218"/>
      <c r="H27" s="652"/>
      <c r="I27" s="658"/>
      <c r="J27" s="654"/>
      <c r="K27" s="659"/>
      <c r="L27" s="654"/>
      <c r="M27" s="659"/>
      <c r="N27" s="604"/>
      <c r="O27" s="604"/>
      <c r="P27" s="1420"/>
      <c r="Q27" s="1421"/>
      <c r="R27" s="1420"/>
      <c r="S27" s="1421"/>
      <c r="T27" s="654"/>
      <c r="U27" s="659"/>
      <c r="V27" s="656"/>
      <c r="W27" s="814"/>
      <c r="X27" s="814"/>
      <c r="Y27" s="814"/>
      <c r="Z27" s="478"/>
      <c r="AA27" s="479"/>
      <c r="AB27" s="480"/>
      <c r="AC27" s="480"/>
      <c r="AD27" s="480"/>
      <c r="AE27" s="480"/>
      <c r="AF27" s="480"/>
      <c r="AI27" s="478"/>
      <c r="AJ27" s="478"/>
      <c r="AK27" s="478"/>
      <c r="AL27" s="478"/>
      <c r="AM27" s="478"/>
      <c r="AN27" s="478"/>
    </row>
    <row r="28" spans="1:40" s="253" customFormat="1" ht="97.2" customHeight="1">
      <c r="G28" s="218"/>
      <c r="H28" s="1605" t="s">
        <v>64</v>
      </c>
      <c r="I28" s="1606"/>
      <c r="J28" s="1597" t="s">
        <v>556</v>
      </c>
      <c r="K28" s="1612"/>
      <c r="L28" s="1597" t="s">
        <v>479</v>
      </c>
      <c r="M28" s="1598"/>
      <c r="N28" s="604"/>
      <c r="O28" s="1779" t="s">
        <v>1</v>
      </c>
      <c r="P28" s="1788"/>
      <c r="Q28" s="1597" t="s">
        <v>613</v>
      </c>
      <c r="R28" s="1744"/>
      <c r="S28" s="1888" t="s">
        <v>426</v>
      </c>
      <c r="T28" s="1889"/>
      <c r="U28" s="604"/>
      <c r="V28" s="604"/>
      <c r="W28" s="604"/>
      <c r="X28" s="604"/>
      <c r="Y28" s="604"/>
    </row>
    <row r="29" spans="1:40" s="253" customFormat="1" ht="23.4" customHeight="1">
      <c r="G29" s="218"/>
      <c r="H29" s="1770" t="s">
        <v>210</v>
      </c>
      <c r="I29" s="1771"/>
      <c r="J29" s="1613"/>
      <c r="K29" s="1614"/>
      <c r="L29" s="1613"/>
      <c r="M29" s="1564"/>
      <c r="N29" s="604"/>
      <c r="O29" s="1881"/>
      <c r="P29" s="1882"/>
      <c r="Q29" s="668"/>
      <c r="R29" s="665" t="s">
        <v>26</v>
      </c>
      <c r="S29" s="1418"/>
      <c r="T29" s="1419" t="s">
        <v>26</v>
      </c>
      <c r="U29" s="604"/>
      <c r="V29" s="604"/>
      <c r="W29" s="604"/>
      <c r="X29" s="604"/>
      <c r="Y29" s="604"/>
    </row>
    <row r="30" spans="1:40" s="253" customFormat="1" ht="20.25" customHeight="1">
      <c r="A30" s="253" t="s">
        <v>76</v>
      </c>
      <c r="B30" s="253" t="s">
        <v>123</v>
      </c>
      <c r="C30" s="253" t="s">
        <v>120</v>
      </c>
      <c r="D30" s="253" t="s">
        <v>1</v>
      </c>
      <c r="E30" s="253" t="s">
        <v>121</v>
      </c>
      <c r="G30" s="218"/>
      <c r="H30" s="1599" t="s">
        <v>211</v>
      </c>
      <c r="I30" s="1600"/>
      <c r="J30" s="699"/>
      <c r="K30" s="700" t="s">
        <v>26</v>
      </c>
      <c r="L30" s="701"/>
      <c r="M30" s="702" t="s">
        <v>26</v>
      </c>
      <c r="N30" s="604"/>
      <c r="O30" s="1696" t="s">
        <v>5</v>
      </c>
      <c r="P30" s="1697"/>
      <c r="Q30" s="939">
        <v>0.45</v>
      </c>
      <c r="R30" s="676">
        <f>ROUND(Q30 * (1 + VAT), 2)</f>
        <v>0.52</v>
      </c>
      <c r="S30" s="939">
        <v>52.55</v>
      </c>
      <c r="T30" s="676">
        <f>ROUND(S30 * (1 + VAT), 2)</f>
        <v>60.43</v>
      </c>
      <c r="U30" s="604"/>
      <c r="V30" s="604"/>
      <c r="W30" s="604"/>
      <c r="X30" s="604"/>
      <c r="Y30" s="604"/>
    </row>
    <row r="31" spans="1:40" s="253" customFormat="1" ht="20.25" customHeight="1" thickBot="1">
      <c r="A31" s="253" t="s">
        <v>198</v>
      </c>
      <c r="B31" s="253" t="s">
        <v>199</v>
      </c>
      <c r="C31" s="253">
        <v>0</v>
      </c>
      <c r="D31" s="253">
        <v>1</v>
      </c>
      <c r="E31" s="253" t="str">
        <f>B31&amp;C31&amp;D31&amp;IF($A$2="Non-municipal","N",IF($A$2="Municiple","Y","error"))</f>
        <v>GR01N</v>
      </c>
      <c r="G31" s="218"/>
      <c r="H31" s="1696" t="s">
        <v>98</v>
      </c>
      <c r="I31" s="1697"/>
      <c r="J31" s="706">
        <v>25.18</v>
      </c>
      <c r="K31" s="799">
        <f>ROUND(J31 * (1 + VAT), 2)</f>
        <v>28.96</v>
      </c>
      <c r="L31" s="706">
        <v>1.47</v>
      </c>
      <c r="M31" s="707">
        <f>ROUND(L31 * (1 + VAT), 2)</f>
        <v>1.69</v>
      </c>
      <c r="N31" s="604"/>
      <c r="O31" s="1890" t="s">
        <v>52</v>
      </c>
      <c r="P31" s="1891"/>
      <c r="Q31" s="940">
        <v>0.45</v>
      </c>
      <c r="R31" s="693">
        <f>ROUND(Q31 * (1 + VAT), 2)</f>
        <v>0.52</v>
      </c>
      <c r="S31" s="940">
        <v>45.56</v>
      </c>
      <c r="T31" s="693">
        <f>ROUND(S31 * (1 + VAT), 2)</f>
        <v>52.39</v>
      </c>
      <c r="U31" s="604"/>
      <c r="V31" s="604"/>
      <c r="W31" s="604"/>
      <c r="X31" s="604"/>
      <c r="Y31" s="604"/>
    </row>
    <row r="32" spans="1:40" s="253" customFormat="1" ht="20.25" customHeight="1" thickBot="1">
      <c r="A32" s="253" t="s">
        <v>198</v>
      </c>
      <c r="B32" s="253" t="s">
        <v>199</v>
      </c>
      <c r="C32" s="253">
        <v>0</v>
      </c>
      <c r="D32" s="253">
        <v>1</v>
      </c>
      <c r="E32" s="253" t="str">
        <f>B32&amp;C32&amp;D32&amp;IF($A$2="Non-municipal","N",IF($A$2="Municiple","Y","error"))</f>
        <v>GR01N</v>
      </c>
      <c r="G32" s="218"/>
      <c r="H32" s="1887" t="s">
        <v>253</v>
      </c>
      <c r="I32" s="1883"/>
      <c r="J32" s="803">
        <v>69.91</v>
      </c>
      <c r="K32" s="804">
        <f>ROUND(J32 * (1 + VAT), 2)</f>
        <v>80.400000000000006</v>
      </c>
      <c r="L32" s="803">
        <v>13.49</v>
      </c>
      <c r="M32" s="941">
        <f>ROUND(L32 * (1 + VAT), 2)</f>
        <v>15.51</v>
      </c>
      <c r="N32" s="604"/>
      <c r="O32" s="604"/>
      <c r="P32" s="604"/>
      <c r="Q32" s="604"/>
      <c r="R32" s="604"/>
      <c r="S32" s="604"/>
      <c r="T32" s="604"/>
      <c r="U32" s="604"/>
      <c r="V32" s="604"/>
      <c r="W32" s="604"/>
      <c r="X32" s="604"/>
      <c r="Y32" s="604"/>
    </row>
    <row r="33" spans="1:40" s="253" customFormat="1" ht="22.8">
      <c r="A33" s="253" t="s">
        <v>198</v>
      </c>
      <c r="B33" s="253" t="s">
        <v>199</v>
      </c>
      <c r="C33" s="253">
        <v>0</v>
      </c>
      <c r="D33" s="253">
        <v>1</v>
      </c>
      <c r="E33" s="253" t="str">
        <f>B33&amp;C33&amp;D33&amp;IF($A$2="Non-municipal","N",IF($A$2="Municiple","Y","error"))</f>
        <v>GR01N</v>
      </c>
      <c r="G33" s="218"/>
      <c r="H33" s="1887" t="s">
        <v>114</v>
      </c>
      <c r="I33" s="1883"/>
      <c r="J33" s="803">
        <v>215.91</v>
      </c>
      <c r="K33" s="804">
        <f>ROUND(J33 * (1 + VAT), 2)</f>
        <v>248.3</v>
      </c>
      <c r="L33" s="803">
        <v>21.07</v>
      </c>
      <c r="M33" s="941">
        <f>ROUND(L33 * (1 + VAT), 2)</f>
        <v>24.23</v>
      </c>
      <c r="N33" s="604"/>
      <c r="O33" s="1884" t="s">
        <v>486</v>
      </c>
      <c r="P33" s="1885"/>
      <c r="Q33" s="1885"/>
      <c r="R33" s="1886"/>
      <c r="U33" s="604"/>
      <c r="V33" s="604"/>
      <c r="W33" s="604"/>
      <c r="X33" s="604"/>
      <c r="Y33" s="604"/>
    </row>
    <row r="34" spans="1:40" s="253" customFormat="1" ht="20.25" customHeight="1">
      <c r="A34" s="253" t="s">
        <v>198</v>
      </c>
      <c r="B34" s="253" t="s">
        <v>199</v>
      </c>
      <c r="C34" s="253">
        <v>0</v>
      </c>
      <c r="D34" s="253">
        <v>1</v>
      </c>
      <c r="E34" s="253" t="str">
        <f>B34&amp;C34&amp;D34&amp;IF($A$2="Non-municipal","N",IF($A$2="Municiple","Y","error"))</f>
        <v>GR01N</v>
      </c>
      <c r="G34" s="218"/>
      <c r="H34" s="1582" t="s">
        <v>100</v>
      </c>
      <c r="I34" s="1583"/>
      <c r="J34" s="803">
        <v>215.91</v>
      </c>
      <c r="K34" s="804">
        <f>ROUND(J34 * (1 + VAT), 2)</f>
        <v>248.3</v>
      </c>
      <c r="L34" s="803">
        <v>21.07</v>
      </c>
      <c r="M34" s="941">
        <f>ROUND(L34 * (1 + VAT), 2)</f>
        <v>24.23</v>
      </c>
      <c r="N34" s="604"/>
      <c r="O34" s="1747" t="s">
        <v>48</v>
      </c>
      <c r="P34" s="1748"/>
      <c r="Q34" s="1818" t="s">
        <v>49</v>
      </c>
      <c r="R34" s="1625"/>
      <c r="U34" s="604"/>
      <c r="V34" s="604"/>
      <c r="W34" s="604"/>
      <c r="X34" s="604"/>
      <c r="Y34" s="604"/>
      <c r="AI34" s="478"/>
      <c r="AJ34" s="478"/>
      <c r="AK34" s="478"/>
      <c r="AL34" s="478"/>
      <c r="AM34" s="478"/>
      <c r="AN34" s="478"/>
    </row>
    <row r="35" spans="1:40" s="253" customFormat="1" ht="24.6" customHeight="1" thickBot="1">
      <c r="A35" s="253" t="s">
        <v>198</v>
      </c>
      <c r="B35" s="253" t="s">
        <v>199</v>
      </c>
      <c r="C35" s="253">
        <v>0</v>
      </c>
      <c r="D35" s="253">
        <v>1</v>
      </c>
      <c r="E35" s="253" t="str">
        <f>B35&amp;C35&amp;D35&amp;IF($A$2="Non-municipal","N",IF($A$2="Municiple","Y","error"))</f>
        <v>GR01N</v>
      </c>
      <c r="G35" s="218"/>
      <c r="H35" s="1728" t="s">
        <v>33</v>
      </c>
      <c r="I35" s="1729"/>
      <c r="J35" s="711">
        <v>1216.44</v>
      </c>
      <c r="K35" s="710">
        <f>ROUND(J35 * (1 + VAT), 2)</f>
        <v>1398.91</v>
      </c>
      <c r="L35" s="711">
        <v>21.07</v>
      </c>
      <c r="M35" s="712">
        <f>ROUND(L35 * (1 + VAT), 2)</f>
        <v>24.23</v>
      </c>
      <c r="N35" s="604"/>
      <c r="O35" s="826"/>
      <c r="P35" s="700" t="s">
        <v>26</v>
      </c>
      <c r="Q35" s="827"/>
      <c r="R35" s="702" t="s">
        <v>26</v>
      </c>
      <c r="U35" s="604"/>
      <c r="V35" s="604"/>
      <c r="W35" s="604"/>
      <c r="X35" s="604"/>
      <c r="Y35" s="604"/>
      <c r="AI35" s="478"/>
      <c r="AJ35" s="478"/>
      <c r="AK35" s="478"/>
      <c r="AL35" s="478"/>
      <c r="AM35" s="478"/>
      <c r="AN35" s="478"/>
    </row>
    <row r="36" spans="1:40" s="253" customFormat="1" ht="20.25" customHeight="1" thickBot="1">
      <c r="G36" s="218"/>
      <c r="H36" s="604"/>
      <c r="I36" s="604"/>
      <c r="J36" s="604"/>
      <c r="K36" s="604"/>
      <c r="L36" s="604"/>
      <c r="M36" s="604"/>
      <c r="N36" s="604"/>
      <c r="O36" s="720">
        <v>21.57</v>
      </c>
      <c r="P36" s="828">
        <f>ROUND(O36 * (1 + VAT), 2)</f>
        <v>24.81</v>
      </c>
      <c r="Q36" s="942">
        <v>0</v>
      </c>
      <c r="R36" s="832">
        <f>ROUND(Q36 * (1 + VAT), 2)</f>
        <v>0</v>
      </c>
      <c r="U36" s="604"/>
      <c r="V36" s="604"/>
      <c r="W36" s="604"/>
      <c r="X36" s="604"/>
      <c r="Y36" s="604"/>
      <c r="AI36" s="478"/>
      <c r="AJ36" s="478"/>
      <c r="AK36" s="478"/>
      <c r="AL36" s="478"/>
      <c r="AM36" s="478"/>
      <c r="AN36" s="478"/>
    </row>
    <row r="37" spans="1:40" s="253" customFormat="1" ht="20.25" customHeight="1">
      <c r="H37" s="604"/>
      <c r="I37" s="604"/>
      <c r="J37" s="604"/>
      <c r="K37" s="604"/>
      <c r="L37" s="604"/>
      <c r="M37" s="604"/>
      <c r="N37" s="604"/>
      <c r="O37" s="604"/>
      <c r="P37" s="604"/>
      <c r="Q37" s="604"/>
      <c r="R37" s="604"/>
      <c r="S37" s="604"/>
      <c r="T37" s="604"/>
      <c r="U37" s="604"/>
      <c r="V37" s="604"/>
      <c r="W37" s="604"/>
      <c r="X37" s="604"/>
      <c r="Y37" s="604"/>
      <c r="AI37" s="478"/>
      <c r="AJ37" s="478"/>
      <c r="AK37" s="478"/>
      <c r="AL37" s="478"/>
      <c r="AM37" s="478"/>
      <c r="AN37" s="478"/>
    </row>
    <row r="38" spans="1:40" s="253" customFormat="1" ht="20.25" customHeight="1">
      <c r="Z38" s="478"/>
      <c r="AI38" s="478"/>
      <c r="AJ38" s="478"/>
      <c r="AK38" s="478"/>
      <c r="AL38" s="478"/>
      <c r="AM38" s="478"/>
      <c r="AN38" s="478"/>
    </row>
  </sheetData>
  <mergeCells count="37">
    <mergeCell ref="G2:AA2"/>
    <mergeCell ref="V4:W6"/>
    <mergeCell ref="X4:Y6"/>
    <mergeCell ref="Z4:AA6"/>
    <mergeCell ref="O28:P29"/>
    <mergeCell ref="H8:H11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H12:H15"/>
    <mergeCell ref="H16:H19"/>
    <mergeCell ref="H20:H23"/>
    <mergeCell ref="J28:K29"/>
    <mergeCell ref="L28:M29"/>
    <mergeCell ref="H24:I24"/>
    <mergeCell ref="H28:I28"/>
    <mergeCell ref="H29:I29"/>
    <mergeCell ref="S28:T28"/>
    <mergeCell ref="H30:I30"/>
    <mergeCell ref="O30:P30"/>
    <mergeCell ref="H31:I31"/>
    <mergeCell ref="O31:P31"/>
    <mergeCell ref="Q28:R28"/>
    <mergeCell ref="H35:I35"/>
    <mergeCell ref="H32:I32"/>
    <mergeCell ref="H33:I33"/>
    <mergeCell ref="O33:R33"/>
    <mergeCell ref="H34:I34"/>
    <mergeCell ref="O34:P34"/>
    <mergeCell ref="Q34:R34"/>
  </mergeCells>
  <conditionalFormatting sqref="W1:Y1">
    <cfRule type="cellIs" dxfId="18" priority="4" stopIfTrue="1" operator="notEqual">
      <formula>0</formula>
    </cfRule>
    <cfRule type="cellIs" dxfId="17" priority="5" stopIfTrue="1" operator="equal">
      <formula>0</formula>
    </cfRule>
  </conditionalFormatting>
  <conditionalFormatting sqref="AA22:AA27">
    <cfRule type="cellIs" dxfId="16" priority="1" stopIfTrue="1" operator="equal">
      <formula>"check"</formula>
    </cfRule>
  </conditionalFormatting>
  <conditionalFormatting sqref="AC8 AC12 AC16 AC20">
    <cfRule type="cellIs" dxfId="15" priority="3" stopIfTrue="1" operator="notEqual">
      <formula>0</formula>
    </cfRule>
  </conditionalFormatting>
  <hyperlinks>
    <hyperlink ref="G1" location="Menu!A1" display="Back to menu" xr:uid="{00000000-0004-0000-17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65" orientation="landscape" r:id="rId1"/>
  <headerFooter alignWithMargins="0"/>
  <ignoredErrors>
    <ignoredError sqref="L36:N36 N35:R35 N34:R34 N33 N32:W32 N31:P31 U30:W31 L30:P30 L37:W38 N29 L27:P27 S27:W27 U28:W29 U36:W36 U35:W35 U34:W34 U33:W33 L22:M23 O22:W23 N28 R28 Q29:R29 V24:W24 P33:R33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6" tint="0.59999389629810485"/>
    <pageSetUpPr fitToPage="1"/>
  </sheetPr>
  <dimension ref="A1:BF67"/>
  <sheetViews>
    <sheetView showGridLines="0" topLeftCell="F1" zoomScale="55" zoomScaleNormal="55" workbookViewId="0">
      <pane ySplit="2" topLeftCell="A31" activePane="bottomLeft" state="frozen"/>
      <selection activeCell="N29" sqref="N29"/>
      <selection pane="bottomLeft" activeCell="L39" sqref="L39"/>
    </sheetView>
  </sheetViews>
  <sheetFormatPr defaultColWidth="9.109375" defaultRowHeight="13.2"/>
  <cols>
    <col min="1" max="1" width="9.44140625" hidden="1" customWidth="1"/>
    <col min="2" max="2" width="18.109375" hidden="1" customWidth="1"/>
    <col min="3" max="4" width="7.77734375" hidden="1" customWidth="1"/>
    <col min="5" max="5" width="8.21875" hidden="1" customWidth="1"/>
    <col min="6" max="6" width="3.6640625" customWidth="1"/>
    <col min="7" max="7" width="20" bestFit="1" customWidth="1"/>
    <col min="8" max="9" width="57.44140625" bestFit="1" customWidth="1"/>
    <col min="10" max="10" width="18.44140625" bestFit="1" customWidth="1"/>
    <col min="11" max="11" width="19.6640625" bestFit="1" customWidth="1"/>
    <col min="12" max="12" width="13.44140625" bestFit="1" customWidth="1"/>
    <col min="13" max="13" width="15.88671875" bestFit="1" customWidth="1"/>
    <col min="14" max="14" width="11.6640625" bestFit="1" customWidth="1"/>
    <col min="15" max="15" width="15.88671875" bestFit="1" customWidth="1"/>
    <col min="16" max="16" width="11.77734375" bestFit="1" customWidth="1"/>
    <col min="17" max="17" width="18.88671875" customWidth="1"/>
    <col min="18" max="21" width="15.88671875" bestFit="1" customWidth="1"/>
    <col min="22" max="22" width="11.77734375" bestFit="1" customWidth="1"/>
    <col min="23" max="23" width="15.88671875" bestFit="1" customWidth="1"/>
    <col min="24" max="24" width="13.44140625" bestFit="1" customWidth="1"/>
    <col min="25" max="25" width="15.88671875" bestFit="1" customWidth="1"/>
    <col min="26" max="26" width="13.44140625" bestFit="1" customWidth="1"/>
    <col min="27" max="27" width="15.88671875" bestFit="1" customWidth="1"/>
    <col min="32" max="32" width="9.109375" bestFit="1" customWidth="1"/>
    <col min="33" max="33" width="11.21875" bestFit="1" customWidth="1"/>
  </cols>
  <sheetData>
    <row r="1" spans="1:58" ht="36" customHeight="1">
      <c r="G1" s="359" t="s">
        <v>224</v>
      </c>
      <c r="I1" s="1"/>
      <c r="W1" s="60" t="e">
        <v>#REF!</v>
      </c>
      <c r="BF1" s="23"/>
    </row>
    <row r="2" spans="1:58" ht="54" customHeight="1" thickBot="1">
      <c r="A2" t="s">
        <v>129</v>
      </c>
      <c r="G2" s="1907" t="s">
        <v>624</v>
      </c>
      <c r="H2" s="1908"/>
      <c r="I2" s="1908"/>
      <c r="J2" s="1908"/>
      <c r="K2" s="1908"/>
      <c r="L2" s="1908"/>
      <c r="M2" s="1908"/>
      <c r="N2" s="1908"/>
      <c r="O2" s="1908"/>
      <c r="P2" s="1908"/>
      <c r="Q2" s="1908"/>
      <c r="R2" s="1908"/>
      <c r="S2" s="1908"/>
      <c r="T2" s="1908"/>
      <c r="U2" s="1908"/>
      <c r="V2" s="1908"/>
      <c r="W2" s="1908"/>
      <c r="X2" s="1908"/>
      <c r="Y2" s="1908"/>
      <c r="Z2" s="1908"/>
      <c r="AA2" s="1908"/>
      <c r="AF2" s="2">
        <f>SUM(J8:T23,Z8:Z23,N30:N33,S30:S33,J39:J43,L39:L43,Q39,S39,H53,,J30:J33,L30:L33)</f>
        <v>54769.539999999986</v>
      </c>
      <c r="AG2" s="3" t="s">
        <v>0</v>
      </c>
    </row>
    <row r="3" spans="1:58" ht="17.100000000000001" customHeight="1" thickBot="1"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9"/>
      <c r="W3" s="29"/>
      <c r="AF3" s="2"/>
      <c r="AG3" s="3"/>
    </row>
    <row r="4" spans="1:58" ht="29.85" customHeight="1" thickBot="1">
      <c r="G4" s="4"/>
      <c r="H4" s="790"/>
      <c r="I4" s="791"/>
      <c r="J4" s="1668" t="s">
        <v>394</v>
      </c>
      <c r="K4" s="1669"/>
      <c r="L4" s="1669"/>
      <c r="M4" s="1669"/>
      <c r="N4" s="1669"/>
      <c r="O4" s="1669"/>
      <c r="P4" s="1669"/>
      <c r="Q4" s="1669"/>
      <c r="R4" s="1669"/>
      <c r="S4" s="1669"/>
      <c r="T4" s="1669"/>
      <c r="U4" s="1670"/>
      <c r="V4" s="1664" t="s">
        <v>562</v>
      </c>
      <c r="W4" s="1665"/>
      <c r="X4" s="1664" t="s">
        <v>558</v>
      </c>
      <c r="Y4" s="1665"/>
      <c r="Z4" s="1664" t="s">
        <v>395</v>
      </c>
      <c r="AA4" s="1665"/>
      <c r="AB4" s="30"/>
    </row>
    <row r="5" spans="1:58" s="217" customFormat="1" ht="26.4" customHeight="1">
      <c r="G5" s="5"/>
      <c r="H5" s="1671" t="s">
        <v>27</v>
      </c>
      <c r="I5" s="724"/>
      <c r="J5" s="1674" t="s">
        <v>484</v>
      </c>
      <c r="K5" s="1675"/>
      <c r="L5" s="1675"/>
      <c r="M5" s="1675"/>
      <c r="N5" s="1675"/>
      <c r="O5" s="1676"/>
      <c r="P5" s="1674" t="s">
        <v>485</v>
      </c>
      <c r="Q5" s="1675"/>
      <c r="R5" s="1675"/>
      <c r="S5" s="1675"/>
      <c r="T5" s="1675"/>
      <c r="U5" s="1679"/>
      <c r="V5" s="1666"/>
      <c r="W5" s="1667"/>
      <c r="X5" s="1666"/>
      <c r="Y5" s="1667"/>
      <c r="Z5" s="1666"/>
      <c r="AA5" s="1667"/>
      <c r="AC5" s="476"/>
    </row>
    <row r="6" spans="1:58" ht="20.25" customHeight="1">
      <c r="G6" s="5"/>
      <c r="H6" s="1672"/>
      <c r="I6" s="725" t="s">
        <v>1</v>
      </c>
      <c r="J6" s="1675" t="s">
        <v>2</v>
      </c>
      <c r="K6" s="1677"/>
      <c r="L6" s="1675" t="s">
        <v>3</v>
      </c>
      <c r="M6" s="1677"/>
      <c r="N6" s="1675" t="s">
        <v>4</v>
      </c>
      <c r="O6" s="1676"/>
      <c r="P6" s="1678" t="s">
        <v>2</v>
      </c>
      <c r="Q6" s="1677"/>
      <c r="R6" s="1675" t="s">
        <v>3</v>
      </c>
      <c r="S6" s="1677"/>
      <c r="T6" s="1675" t="s">
        <v>4</v>
      </c>
      <c r="U6" s="1679"/>
      <c r="V6" s="1666"/>
      <c r="W6" s="1667"/>
      <c r="X6" s="1666"/>
      <c r="Y6" s="1667"/>
      <c r="Z6" s="1666"/>
      <c r="AA6" s="1667"/>
      <c r="AC6" s="3"/>
      <c r="AD6" s="3"/>
      <c r="AK6" s="6"/>
    </row>
    <row r="7" spans="1:58" ht="20.2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673"/>
      <c r="I7" s="726"/>
      <c r="J7" s="727" t="s">
        <v>35</v>
      </c>
      <c r="K7" s="728" t="s">
        <v>26</v>
      </c>
      <c r="L7" s="729"/>
      <c r="M7" s="728" t="s">
        <v>26</v>
      </c>
      <c r="N7" s="729"/>
      <c r="O7" s="734" t="s">
        <v>26</v>
      </c>
      <c r="P7" s="729"/>
      <c r="Q7" s="728" t="s">
        <v>26</v>
      </c>
      <c r="R7" s="729"/>
      <c r="S7" s="728" t="s">
        <v>26</v>
      </c>
      <c r="T7" s="729"/>
      <c r="U7" s="730" t="s">
        <v>26</v>
      </c>
      <c r="V7" s="731"/>
      <c r="W7" s="730" t="s">
        <v>26</v>
      </c>
      <c r="X7" s="731"/>
      <c r="Y7" s="730" t="s">
        <v>26</v>
      </c>
      <c r="Z7" s="731"/>
      <c r="AA7" s="730" t="s">
        <v>26</v>
      </c>
      <c r="AC7" s="3"/>
      <c r="AD7" s="3"/>
      <c r="AK7" s="6"/>
    </row>
    <row r="8" spans="1:58" ht="21.6" customHeight="1">
      <c r="A8" t="s">
        <v>173</v>
      </c>
      <c r="B8" t="s">
        <v>515</v>
      </c>
      <c r="C8">
        <v>0</v>
      </c>
      <c r="D8">
        <v>1</v>
      </c>
      <c r="E8" t="s">
        <v>516</v>
      </c>
      <c r="G8" s="5"/>
      <c r="H8" s="1565" t="s">
        <v>29</v>
      </c>
      <c r="I8" s="615" t="s">
        <v>5</v>
      </c>
      <c r="J8" s="616">
        <v>754.92</v>
      </c>
      <c r="K8" s="617">
        <f t="shared" ref="K8:K23" si="0">ROUND(J8 * (1 + VAT), 2)</f>
        <v>868.16</v>
      </c>
      <c r="L8" s="616">
        <v>188.7</v>
      </c>
      <c r="M8" s="617">
        <f t="shared" ref="M8:M23" si="1">ROUND(L8 * (1 + VAT), 2)</f>
        <v>217.01</v>
      </c>
      <c r="N8" s="616">
        <v>125.84</v>
      </c>
      <c r="O8" s="810">
        <f t="shared" ref="O8:O23" si="2">ROUND(N8 * (1 + VAT), 2)</f>
        <v>144.72</v>
      </c>
      <c r="P8" s="616">
        <v>313.35000000000002</v>
      </c>
      <c r="Q8" s="617">
        <f t="shared" ref="Q8:Q23" si="3">ROUND(P8 * (1 + VAT), 2)</f>
        <v>360.35</v>
      </c>
      <c r="R8" s="616">
        <v>176.16</v>
      </c>
      <c r="S8" s="617">
        <f t="shared" ref="S8:S23" si="4">ROUND(R8 * (1 + VAT), 2)</f>
        <v>202.58</v>
      </c>
      <c r="T8" s="616">
        <v>125.89</v>
      </c>
      <c r="U8" s="618">
        <f t="shared" ref="U8:Y23" si="5">ROUND(T8 * (1 + VAT), 2)</f>
        <v>144.77000000000001</v>
      </c>
      <c r="V8" s="616">
        <v>25.31</v>
      </c>
      <c r="W8" s="618">
        <f t="shared" si="5"/>
        <v>29.11</v>
      </c>
      <c r="X8" s="622">
        <v>5.0599999999999996</v>
      </c>
      <c r="Y8" s="623">
        <f t="shared" si="5"/>
        <v>5.82</v>
      </c>
      <c r="Z8" s="622">
        <v>11.83</v>
      </c>
      <c r="AA8" s="623">
        <f t="shared" ref="AA8:AA23" si="6">ROUND(Z8 * (1 + VAT), 2)</f>
        <v>13.6</v>
      </c>
      <c r="AB8" s="248"/>
      <c r="AC8" s="229"/>
      <c r="AD8" s="230"/>
      <c r="AE8" s="231"/>
      <c r="AF8" s="220"/>
      <c r="AG8" s="220"/>
      <c r="AH8" s="220"/>
      <c r="AK8" s="232"/>
      <c r="AL8" s="232"/>
      <c r="AM8" s="232"/>
      <c r="AN8" s="232"/>
      <c r="AO8" s="232"/>
      <c r="AP8" s="232"/>
    </row>
    <row r="9" spans="1:58" ht="21.6" customHeight="1">
      <c r="A9" t="s">
        <v>173</v>
      </c>
      <c r="B9" t="s">
        <v>515</v>
      </c>
      <c r="C9">
        <v>0</v>
      </c>
      <c r="D9">
        <v>2</v>
      </c>
      <c r="E9" t="s">
        <v>517</v>
      </c>
      <c r="G9" s="5"/>
      <c r="H9" s="1566"/>
      <c r="I9" s="615" t="s">
        <v>6</v>
      </c>
      <c r="J9" s="624">
        <v>733.19</v>
      </c>
      <c r="K9" s="625">
        <f t="shared" si="0"/>
        <v>843.17</v>
      </c>
      <c r="L9" s="624">
        <v>183.29</v>
      </c>
      <c r="M9" s="625">
        <f t="shared" si="1"/>
        <v>210.78</v>
      </c>
      <c r="N9" s="624">
        <v>122.2</v>
      </c>
      <c r="O9" s="811">
        <f t="shared" si="2"/>
        <v>140.53</v>
      </c>
      <c r="P9" s="624">
        <v>304.27999999999997</v>
      </c>
      <c r="Q9" s="625">
        <f t="shared" si="3"/>
        <v>349.92</v>
      </c>
      <c r="R9" s="624">
        <v>171.07</v>
      </c>
      <c r="S9" s="625">
        <f t="shared" si="4"/>
        <v>196.73</v>
      </c>
      <c r="T9" s="624">
        <v>122.2</v>
      </c>
      <c r="U9" s="626">
        <f t="shared" si="5"/>
        <v>140.53</v>
      </c>
      <c r="V9" s="624">
        <v>24.58</v>
      </c>
      <c r="W9" s="626">
        <f t="shared" si="5"/>
        <v>28.27</v>
      </c>
      <c r="X9" s="630">
        <v>11.72</v>
      </c>
      <c r="Y9" s="631">
        <f t="shared" si="5"/>
        <v>13.48</v>
      </c>
      <c r="Z9" s="630">
        <v>11.35</v>
      </c>
      <c r="AA9" s="631">
        <f t="shared" si="6"/>
        <v>13.05</v>
      </c>
      <c r="AB9" s="249"/>
      <c r="AC9" s="229"/>
      <c r="AD9" s="221"/>
      <c r="AE9" s="221"/>
      <c r="AF9" s="221"/>
      <c r="AG9" s="221"/>
      <c r="AH9" s="221"/>
      <c r="AK9" s="232"/>
      <c r="AL9" s="232"/>
      <c r="AM9" s="232"/>
      <c r="AN9" s="232"/>
      <c r="AO9" s="232"/>
      <c r="AP9" s="232"/>
    </row>
    <row r="10" spans="1:58" ht="21.6" customHeight="1">
      <c r="A10" t="s">
        <v>173</v>
      </c>
      <c r="B10" t="s">
        <v>515</v>
      </c>
      <c r="C10">
        <v>0</v>
      </c>
      <c r="D10">
        <v>3</v>
      </c>
      <c r="E10" t="s">
        <v>518</v>
      </c>
      <c r="G10" s="5"/>
      <c r="H10" s="1566"/>
      <c r="I10" s="615" t="s">
        <v>7</v>
      </c>
      <c r="J10" s="624">
        <v>680.35</v>
      </c>
      <c r="K10" s="625">
        <f t="shared" si="0"/>
        <v>782.4</v>
      </c>
      <c r="L10" s="624">
        <v>170.09</v>
      </c>
      <c r="M10" s="625">
        <f t="shared" si="1"/>
        <v>195.6</v>
      </c>
      <c r="N10" s="624">
        <v>113.38</v>
      </c>
      <c r="O10" s="811">
        <f t="shared" si="2"/>
        <v>130.38999999999999</v>
      </c>
      <c r="P10" s="624">
        <v>282.36</v>
      </c>
      <c r="Q10" s="625">
        <f t="shared" si="3"/>
        <v>324.70999999999998</v>
      </c>
      <c r="R10" s="624">
        <v>158.76</v>
      </c>
      <c r="S10" s="625">
        <f t="shared" si="4"/>
        <v>182.57</v>
      </c>
      <c r="T10" s="624">
        <v>113.38</v>
      </c>
      <c r="U10" s="626">
        <f t="shared" si="5"/>
        <v>130.38999999999999</v>
      </c>
      <c r="V10" s="624">
        <v>22.82</v>
      </c>
      <c r="W10" s="626">
        <f t="shared" si="5"/>
        <v>26.24</v>
      </c>
      <c r="X10" s="630">
        <v>9.82</v>
      </c>
      <c r="Y10" s="631">
        <f t="shared" si="5"/>
        <v>11.29</v>
      </c>
      <c r="Z10" s="630">
        <v>10.36</v>
      </c>
      <c r="AA10" s="631">
        <f t="shared" si="6"/>
        <v>11.91</v>
      </c>
      <c r="AB10" s="249"/>
      <c r="AC10" s="229"/>
      <c r="AD10" s="221"/>
      <c r="AE10" s="221"/>
      <c r="AF10" s="221"/>
      <c r="AG10" s="221"/>
      <c r="AH10" s="221"/>
      <c r="AK10" s="232"/>
      <c r="AL10" s="232"/>
      <c r="AM10" s="232"/>
      <c r="AN10" s="232"/>
      <c r="AO10" s="232"/>
      <c r="AP10" s="232"/>
    </row>
    <row r="11" spans="1:58" ht="21.6" customHeight="1">
      <c r="A11" t="s">
        <v>173</v>
      </c>
      <c r="B11" t="s">
        <v>515</v>
      </c>
      <c r="C11">
        <v>0</v>
      </c>
      <c r="D11">
        <v>4</v>
      </c>
      <c r="E11" t="s">
        <v>519</v>
      </c>
      <c r="G11" s="5"/>
      <c r="H11" s="1567"/>
      <c r="I11" s="632" t="s">
        <v>115</v>
      </c>
      <c r="J11" s="633">
        <v>634.41999999999996</v>
      </c>
      <c r="K11" s="634">
        <f t="shared" si="0"/>
        <v>729.58</v>
      </c>
      <c r="L11" s="633">
        <v>158.61000000000001</v>
      </c>
      <c r="M11" s="634">
        <f t="shared" si="1"/>
        <v>182.4</v>
      </c>
      <c r="N11" s="633">
        <v>105.74</v>
      </c>
      <c r="O11" s="812">
        <f t="shared" si="2"/>
        <v>121.6</v>
      </c>
      <c r="P11" s="633">
        <v>263.3</v>
      </c>
      <c r="Q11" s="634">
        <f t="shared" si="3"/>
        <v>302.8</v>
      </c>
      <c r="R11" s="633">
        <v>148.04</v>
      </c>
      <c r="S11" s="634">
        <f t="shared" si="4"/>
        <v>170.25</v>
      </c>
      <c r="T11" s="633">
        <v>105.74</v>
      </c>
      <c r="U11" s="635">
        <f t="shared" si="5"/>
        <v>121.6</v>
      </c>
      <c r="V11" s="633">
        <v>21.27</v>
      </c>
      <c r="W11" s="635">
        <f t="shared" si="5"/>
        <v>24.46</v>
      </c>
      <c r="X11" s="639">
        <v>10.85</v>
      </c>
      <c r="Y11" s="640">
        <f t="shared" si="5"/>
        <v>12.48</v>
      </c>
      <c r="Z11" s="639">
        <v>18.079999999999998</v>
      </c>
      <c r="AA11" s="640">
        <f t="shared" si="6"/>
        <v>20.79</v>
      </c>
      <c r="AB11" s="249"/>
      <c r="AC11" s="229"/>
      <c r="AD11" s="221"/>
      <c r="AE11" s="221"/>
      <c r="AF11" s="221"/>
      <c r="AG11" s="221"/>
      <c r="AH11" s="221"/>
      <c r="AK11" s="232"/>
      <c r="AL11" s="232"/>
      <c r="AM11" s="232"/>
      <c r="AN11" s="232"/>
      <c r="AO11" s="232"/>
      <c r="AP11" s="232"/>
    </row>
    <row r="12" spans="1:58" ht="21.6" customHeight="1">
      <c r="A12" t="s">
        <v>173</v>
      </c>
      <c r="B12" t="s">
        <v>515</v>
      </c>
      <c r="C12">
        <v>1</v>
      </c>
      <c r="D12">
        <v>1</v>
      </c>
      <c r="E12" t="s">
        <v>520</v>
      </c>
      <c r="G12" s="5"/>
      <c r="H12" s="1565" t="s">
        <v>30</v>
      </c>
      <c r="I12" s="615" t="s">
        <v>5</v>
      </c>
      <c r="J12" s="616">
        <v>765.2</v>
      </c>
      <c r="K12" s="617">
        <f t="shared" si="0"/>
        <v>879.98</v>
      </c>
      <c r="L12" s="616">
        <v>191.31</v>
      </c>
      <c r="M12" s="617">
        <f t="shared" si="1"/>
        <v>220.01</v>
      </c>
      <c r="N12" s="616">
        <v>127.55</v>
      </c>
      <c r="O12" s="810">
        <f t="shared" si="2"/>
        <v>146.68</v>
      </c>
      <c r="P12" s="616">
        <v>317.58</v>
      </c>
      <c r="Q12" s="617">
        <f t="shared" si="3"/>
        <v>365.22</v>
      </c>
      <c r="R12" s="616">
        <v>178.57</v>
      </c>
      <c r="S12" s="617">
        <f t="shared" si="4"/>
        <v>205.36</v>
      </c>
      <c r="T12" s="616">
        <v>127.55</v>
      </c>
      <c r="U12" s="618">
        <f t="shared" si="5"/>
        <v>146.68</v>
      </c>
      <c r="V12" s="616">
        <v>25.4</v>
      </c>
      <c r="W12" s="618">
        <f t="shared" si="5"/>
        <v>29.21</v>
      </c>
      <c r="X12" s="641">
        <v>5.0599999999999996</v>
      </c>
      <c r="Y12" s="642">
        <f t="shared" si="5"/>
        <v>5.82</v>
      </c>
      <c r="Z12" s="641">
        <v>12</v>
      </c>
      <c r="AA12" s="642">
        <f t="shared" si="6"/>
        <v>13.8</v>
      </c>
      <c r="AC12" s="229"/>
      <c r="AD12" s="230"/>
      <c r="AE12" s="231"/>
      <c r="AF12" s="220"/>
      <c r="AG12" s="220"/>
      <c r="AH12" s="220"/>
      <c r="AK12" s="232"/>
      <c r="AL12" s="232"/>
      <c r="AM12" s="232"/>
      <c r="AN12" s="232"/>
      <c r="AO12" s="232"/>
      <c r="AP12" s="232"/>
    </row>
    <row r="13" spans="1:58" ht="21.6" customHeight="1">
      <c r="A13" t="s">
        <v>173</v>
      </c>
      <c r="B13" t="s">
        <v>515</v>
      </c>
      <c r="C13">
        <v>1</v>
      </c>
      <c r="D13">
        <v>2</v>
      </c>
      <c r="E13" t="s">
        <v>521</v>
      </c>
      <c r="G13" s="5"/>
      <c r="H13" s="1566"/>
      <c r="I13" s="615" t="s">
        <v>6</v>
      </c>
      <c r="J13" s="624">
        <v>741.59</v>
      </c>
      <c r="K13" s="625">
        <f t="shared" si="0"/>
        <v>852.83</v>
      </c>
      <c r="L13" s="624">
        <v>185.41</v>
      </c>
      <c r="M13" s="625">
        <f t="shared" si="1"/>
        <v>213.22</v>
      </c>
      <c r="N13" s="624">
        <v>123.62</v>
      </c>
      <c r="O13" s="811">
        <f t="shared" si="2"/>
        <v>142.16</v>
      </c>
      <c r="P13" s="624">
        <v>307.76</v>
      </c>
      <c r="Q13" s="625">
        <f t="shared" si="3"/>
        <v>353.92</v>
      </c>
      <c r="R13" s="624">
        <v>173.05</v>
      </c>
      <c r="S13" s="625">
        <f t="shared" si="4"/>
        <v>199.01</v>
      </c>
      <c r="T13" s="624">
        <v>123.62</v>
      </c>
      <c r="U13" s="626">
        <f t="shared" si="5"/>
        <v>142.16</v>
      </c>
      <c r="V13" s="624">
        <v>24.63</v>
      </c>
      <c r="W13" s="626">
        <f t="shared" si="5"/>
        <v>28.32</v>
      </c>
      <c r="X13" s="630">
        <v>11.72</v>
      </c>
      <c r="Y13" s="631">
        <f t="shared" si="5"/>
        <v>13.48</v>
      </c>
      <c r="Z13" s="630">
        <v>11.49</v>
      </c>
      <c r="AA13" s="631">
        <f t="shared" si="6"/>
        <v>13.21</v>
      </c>
      <c r="AB13" s="250"/>
      <c r="AC13" s="229"/>
      <c r="AD13" s="221"/>
      <c r="AE13" s="221"/>
      <c r="AF13" s="221"/>
      <c r="AG13" s="221"/>
      <c r="AH13" s="221"/>
      <c r="AK13" s="232"/>
      <c r="AL13" s="232"/>
      <c r="AM13" s="232"/>
      <c r="AN13" s="232"/>
      <c r="AO13" s="232"/>
      <c r="AP13" s="232"/>
    </row>
    <row r="14" spans="1:58" ht="21.6" customHeight="1">
      <c r="A14" t="s">
        <v>173</v>
      </c>
      <c r="B14" t="s">
        <v>515</v>
      </c>
      <c r="C14">
        <v>1</v>
      </c>
      <c r="D14">
        <v>3</v>
      </c>
      <c r="E14" t="s">
        <v>522</v>
      </c>
      <c r="G14" s="5"/>
      <c r="H14" s="1566"/>
      <c r="I14" s="615" t="s">
        <v>7</v>
      </c>
      <c r="J14" s="624">
        <v>687.16</v>
      </c>
      <c r="K14" s="625">
        <f t="shared" si="0"/>
        <v>790.23</v>
      </c>
      <c r="L14" s="624">
        <v>171.8</v>
      </c>
      <c r="M14" s="625">
        <f t="shared" si="1"/>
        <v>197.57</v>
      </c>
      <c r="N14" s="624">
        <v>114.53</v>
      </c>
      <c r="O14" s="811">
        <f t="shared" si="2"/>
        <v>131.71</v>
      </c>
      <c r="P14" s="624">
        <v>285.17</v>
      </c>
      <c r="Q14" s="625">
        <f t="shared" si="3"/>
        <v>327.95</v>
      </c>
      <c r="R14" s="624">
        <v>160.34</v>
      </c>
      <c r="S14" s="625">
        <f t="shared" si="4"/>
        <v>184.39</v>
      </c>
      <c r="T14" s="624">
        <v>114.53</v>
      </c>
      <c r="U14" s="626">
        <f t="shared" si="5"/>
        <v>131.71</v>
      </c>
      <c r="V14" s="624">
        <v>22.82</v>
      </c>
      <c r="W14" s="626">
        <f t="shared" si="5"/>
        <v>26.24</v>
      </c>
      <c r="X14" s="630">
        <v>9.82</v>
      </c>
      <c r="Y14" s="631">
        <f t="shared" si="5"/>
        <v>11.29</v>
      </c>
      <c r="Z14" s="630">
        <v>10.46</v>
      </c>
      <c r="AA14" s="631">
        <f t="shared" si="6"/>
        <v>12.03</v>
      </c>
      <c r="AB14" s="250"/>
      <c r="AC14" s="229"/>
      <c r="AD14" s="221"/>
      <c r="AE14" s="221"/>
      <c r="AF14" s="221"/>
      <c r="AG14" s="221"/>
      <c r="AH14" s="221"/>
      <c r="AK14" s="232"/>
      <c r="AL14" s="232"/>
      <c r="AM14" s="232"/>
      <c r="AN14" s="232"/>
      <c r="AO14" s="232"/>
      <c r="AP14" s="232"/>
    </row>
    <row r="15" spans="1:58" ht="21.6" customHeight="1">
      <c r="A15" t="s">
        <v>173</v>
      </c>
      <c r="B15" t="s">
        <v>515</v>
      </c>
      <c r="C15">
        <v>1</v>
      </c>
      <c r="D15">
        <v>4</v>
      </c>
      <c r="E15" t="s">
        <v>523</v>
      </c>
      <c r="G15" s="5"/>
      <c r="H15" s="1567"/>
      <c r="I15" s="632" t="s">
        <v>115</v>
      </c>
      <c r="J15" s="633">
        <v>640.77</v>
      </c>
      <c r="K15" s="634">
        <f t="shared" si="0"/>
        <v>736.89</v>
      </c>
      <c r="L15" s="633">
        <v>160.19</v>
      </c>
      <c r="M15" s="634">
        <f t="shared" si="1"/>
        <v>184.22</v>
      </c>
      <c r="N15" s="633">
        <v>106.79</v>
      </c>
      <c r="O15" s="812">
        <f t="shared" si="2"/>
        <v>122.81</v>
      </c>
      <c r="P15" s="633">
        <v>265.92</v>
      </c>
      <c r="Q15" s="634">
        <f t="shared" si="3"/>
        <v>305.81</v>
      </c>
      <c r="R15" s="633">
        <v>149.52000000000001</v>
      </c>
      <c r="S15" s="634">
        <f t="shared" si="4"/>
        <v>171.95</v>
      </c>
      <c r="T15" s="633">
        <v>106.79</v>
      </c>
      <c r="U15" s="635">
        <f t="shared" si="5"/>
        <v>122.81</v>
      </c>
      <c r="V15" s="633">
        <v>21.27</v>
      </c>
      <c r="W15" s="635">
        <f t="shared" si="5"/>
        <v>24.46</v>
      </c>
      <c r="X15" s="639">
        <v>10.85</v>
      </c>
      <c r="Y15" s="640">
        <f t="shared" si="5"/>
        <v>12.48</v>
      </c>
      <c r="Z15" s="639">
        <v>18.27</v>
      </c>
      <c r="AA15" s="640">
        <f t="shared" si="6"/>
        <v>21.01</v>
      </c>
      <c r="AB15" s="250"/>
      <c r="AC15" s="229"/>
      <c r="AD15" s="221"/>
      <c r="AE15" s="221"/>
      <c r="AF15" s="221"/>
      <c r="AG15" s="221"/>
      <c r="AH15" s="221"/>
      <c r="AK15" s="232"/>
      <c r="AL15" s="232"/>
      <c r="AM15" s="232"/>
      <c r="AN15" s="232"/>
      <c r="AO15" s="232"/>
      <c r="AP15" s="232"/>
    </row>
    <row r="16" spans="1:58" ht="21.6" customHeight="1">
      <c r="A16" t="s">
        <v>173</v>
      </c>
      <c r="B16" t="s">
        <v>515</v>
      </c>
      <c r="C16">
        <v>2</v>
      </c>
      <c r="D16">
        <v>1</v>
      </c>
      <c r="E16" t="s">
        <v>524</v>
      </c>
      <c r="G16" s="5"/>
      <c r="H16" s="1565" t="s">
        <v>31</v>
      </c>
      <c r="I16" s="615" t="s">
        <v>5</v>
      </c>
      <c r="J16" s="616">
        <v>772.4</v>
      </c>
      <c r="K16" s="617">
        <f t="shared" si="0"/>
        <v>888.26</v>
      </c>
      <c r="L16" s="616">
        <v>193.09</v>
      </c>
      <c r="M16" s="617">
        <f t="shared" si="1"/>
        <v>222.05</v>
      </c>
      <c r="N16" s="616">
        <v>128.76</v>
      </c>
      <c r="O16" s="810">
        <f t="shared" si="2"/>
        <v>148.07</v>
      </c>
      <c r="P16" s="616">
        <v>320.60000000000002</v>
      </c>
      <c r="Q16" s="617">
        <f t="shared" si="3"/>
        <v>368.69</v>
      </c>
      <c r="R16" s="616">
        <v>180.24</v>
      </c>
      <c r="S16" s="617">
        <f t="shared" si="4"/>
        <v>207.28</v>
      </c>
      <c r="T16" s="616">
        <v>128.77000000000001</v>
      </c>
      <c r="U16" s="618">
        <f t="shared" si="5"/>
        <v>148.09</v>
      </c>
      <c r="V16" s="616">
        <v>25.39</v>
      </c>
      <c r="W16" s="618">
        <f t="shared" si="5"/>
        <v>29.2</v>
      </c>
      <c r="X16" s="641">
        <v>5.0599999999999996</v>
      </c>
      <c r="Y16" s="642">
        <f t="shared" si="5"/>
        <v>5.82</v>
      </c>
      <c r="Z16" s="641">
        <v>12.13</v>
      </c>
      <c r="AA16" s="642">
        <f t="shared" si="6"/>
        <v>13.95</v>
      </c>
      <c r="AC16" s="229"/>
      <c r="AD16" s="230"/>
      <c r="AE16" s="231"/>
      <c r="AF16" s="220"/>
      <c r="AG16" s="220"/>
      <c r="AH16" s="220"/>
      <c r="AK16" s="232"/>
      <c r="AL16" s="232"/>
      <c r="AM16" s="232"/>
      <c r="AN16" s="232"/>
      <c r="AO16" s="232"/>
      <c r="AP16" s="232"/>
    </row>
    <row r="17" spans="1:42" ht="21.6" customHeight="1">
      <c r="A17" t="s">
        <v>173</v>
      </c>
      <c r="B17" t="s">
        <v>515</v>
      </c>
      <c r="C17">
        <v>2</v>
      </c>
      <c r="D17">
        <v>2</v>
      </c>
      <c r="E17" t="s">
        <v>525</v>
      </c>
      <c r="G17" s="5"/>
      <c r="H17" s="1566"/>
      <c r="I17" s="615" t="s">
        <v>6</v>
      </c>
      <c r="J17" s="624">
        <v>749.21</v>
      </c>
      <c r="K17" s="625">
        <f t="shared" si="0"/>
        <v>861.59</v>
      </c>
      <c r="L17" s="624">
        <v>187.32</v>
      </c>
      <c r="M17" s="625">
        <f t="shared" si="1"/>
        <v>215.42</v>
      </c>
      <c r="N17" s="624">
        <v>124.9</v>
      </c>
      <c r="O17" s="811">
        <f t="shared" si="2"/>
        <v>143.63999999999999</v>
      </c>
      <c r="P17" s="624">
        <v>310.95</v>
      </c>
      <c r="Q17" s="625">
        <f t="shared" si="3"/>
        <v>357.59</v>
      </c>
      <c r="R17" s="624">
        <v>174.82</v>
      </c>
      <c r="S17" s="625">
        <f t="shared" si="4"/>
        <v>201.04</v>
      </c>
      <c r="T17" s="624">
        <v>124.9</v>
      </c>
      <c r="U17" s="626">
        <f t="shared" si="5"/>
        <v>143.63999999999999</v>
      </c>
      <c r="V17" s="624">
        <v>24.63</v>
      </c>
      <c r="W17" s="626">
        <f t="shared" si="5"/>
        <v>28.32</v>
      </c>
      <c r="X17" s="630">
        <v>11.72</v>
      </c>
      <c r="Y17" s="631">
        <f t="shared" si="5"/>
        <v>13.48</v>
      </c>
      <c r="Z17" s="630">
        <v>11.61</v>
      </c>
      <c r="AA17" s="631">
        <f t="shared" si="6"/>
        <v>13.35</v>
      </c>
      <c r="AB17" s="7"/>
      <c r="AC17" s="229"/>
      <c r="AD17" s="221"/>
      <c r="AE17" s="221"/>
      <c r="AF17" s="221"/>
      <c r="AG17" s="221"/>
      <c r="AH17" s="221"/>
      <c r="AK17" s="232"/>
      <c r="AL17" s="232"/>
      <c r="AM17" s="232"/>
      <c r="AN17" s="232"/>
      <c r="AO17" s="232"/>
      <c r="AP17" s="232"/>
    </row>
    <row r="18" spans="1:42" ht="21.6" customHeight="1">
      <c r="A18" t="s">
        <v>173</v>
      </c>
      <c r="B18" t="s">
        <v>515</v>
      </c>
      <c r="C18">
        <v>2</v>
      </c>
      <c r="D18">
        <v>3</v>
      </c>
      <c r="E18" t="s">
        <v>526</v>
      </c>
      <c r="G18" s="5"/>
      <c r="H18" s="1566"/>
      <c r="I18" s="615" t="s">
        <v>7</v>
      </c>
      <c r="J18" s="624">
        <v>693.96</v>
      </c>
      <c r="K18" s="625">
        <f t="shared" si="0"/>
        <v>798.05</v>
      </c>
      <c r="L18" s="624">
        <v>173.49</v>
      </c>
      <c r="M18" s="625">
        <f t="shared" si="1"/>
        <v>199.51</v>
      </c>
      <c r="N18" s="624">
        <v>115.66</v>
      </c>
      <c r="O18" s="811">
        <f t="shared" si="2"/>
        <v>133.01</v>
      </c>
      <c r="P18" s="624">
        <v>288.01</v>
      </c>
      <c r="Q18" s="625">
        <f t="shared" si="3"/>
        <v>331.21</v>
      </c>
      <c r="R18" s="624">
        <v>161.91999999999999</v>
      </c>
      <c r="S18" s="625">
        <f t="shared" si="4"/>
        <v>186.21</v>
      </c>
      <c r="T18" s="624">
        <v>115.66</v>
      </c>
      <c r="U18" s="626">
        <f t="shared" si="5"/>
        <v>133.01</v>
      </c>
      <c r="V18" s="624">
        <v>22.82</v>
      </c>
      <c r="W18" s="626">
        <f t="shared" si="5"/>
        <v>26.24</v>
      </c>
      <c r="X18" s="630">
        <v>9.82</v>
      </c>
      <c r="Y18" s="631">
        <f t="shared" si="5"/>
        <v>11.29</v>
      </c>
      <c r="Z18" s="630">
        <v>10.55</v>
      </c>
      <c r="AA18" s="631">
        <f t="shared" si="6"/>
        <v>12.13</v>
      </c>
      <c r="AB18" s="7"/>
      <c r="AC18" s="229"/>
      <c r="AD18" s="221"/>
      <c r="AE18" s="221"/>
      <c r="AF18" s="221"/>
      <c r="AG18" s="221"/>
      <c r="AH18" s="221"/>
      <c r="AK18" s="232"/>
      <c r="AL18" s="232"/>
      <c r="AM18" s="232"/>
      <c r="AN18" s="232"/>
      <c r="AO18" s="232"/>
      <c r="AP18" s="232"/>
    </row>
    <row r="19" spans="1:42" ht="21.6" customHeight="1">
      <c r="A19" t="s">
        <v>173</v>
      </c>
      <c r="B19" t="s">
        <v>515</v>
      </c>
      <c r="C19">
        <v>2</v>
      </c>
      <c r="D19">
        <v>4</v>
      </c>
      <c r="E19" t="s">
        <v>527</v>
      </c>
      <c r="G19" s="5"/>
      <c r="H19" s="1567"/>
      <c r="I19" s="632" t="s">
        <v>115</v>
      </c>
      <c r="J19" s="633">
        <v>647.11</v>
      </c>
      <c r="K19" s="634">
        <f t="shared" si="0"/>
        <v>744.18</v>
      </c>
      <c r="L19" s="633">
        <v>161.78</v>
      </c>
      <c r="M19" s="634">
        <f t="shared" si="1"/>
        <v>186.05</v>
      </c>
      <c r="N19" s="633">
        <v>107.85</v>
      </c>
      <c r="O19" s="812">
        <f t="shared" si="2"/>
        <v>124.03</v>
      </c>
      <c r="P19" s="633">
        <v>268.56</v>
      </c>
      <c r="Q19" s="634">
        <f t="shared" si="3"/>
        <v>308.83999999999997</v>
      </c>
      <c r="R19" s="633">
        <v>151</v>
      </c>
      <c r="S19" s="634">
        <f t="shared" si="4"/>
        <v>173.65</v>
      </c>
      <c r="T19" s="633">
        <v>107.85</v>
      </c>
      <c r="U19" s="635">
        <f t="shared" si="5"/>
        <v>124.03</v>
      </c>
      <c r="V19" s="633">
        <v>21.27</v>
      </c>
      <c r="W19" s="635">
        <f t="shared" si="5"/>
        <v>24.46</v>
      </c>
      <c r="X19" s="639">
        <v>10.85</v>
      </c>
      <c r="Y19" s="640">
        <f t="shared" si="5"/>
        <v>12.48</v>
      </c>
      <c r="Z19" s="639">
        <v>18.440000000000001</v>
      </c>
      <c r="AA19" s="640">
        <f t="shared" si="6"/>
        <v>21.21</v>
      </c>
      <c r="AB19" s="249"/>
      <c r="AC19" s="229"/>
      <c r="AD19" s="222"/>
      <c r="AE19" s="222"/>
      <c r="AF19" s="222"/>
      <c r="AG19" s="222"/>
      <c r="AH19" s="222"/>
      <c r="AK19" s="232"/>
      <c r="AL19" s="232"/>
      <c r="AM19" s="232"/>
      <c r="AN19" s="232"/>
      <c r="AO19" s="232"/>
      <c r="AP19" s="232"/>
    </row>
    <row r="20" spans="1:42" ht="21.6" customHeight="1">
      <c r="A20" t="s">
        <v>173</v>
      </c>
      <c r="B20" t="s">
        <v>515</v>
      </c>
      <c r="C20">
        <v>3</v>
      </c>
      <c r="D20">
        <v>1</v>
      </c>
      <c r="E20" t="s">
        <v>528</v>
      </c>
      <c r="G20" s="5"/>
      <c r="H20" s="1565" t="s">
        <v>32</v>
      </c>
      <c r="I20" s="615" t="s">
        <v>5</v>
      </c>
      <c r="J20" s="616">
        <v>781.01</v>
      </c>
      <c r="K20" s="617">
        <f t="shared" si="0"/>
        <v>898.16</v>
      </c>
      <c r="L20" s="616">
        <v>195.25</v>
      </c>
      <c r="M20" s="617">
        <f t="shared" si="1"/>
        <v>224.54</v>
      </c>
      <c r="N20" s="616">
        <v>130.16999999999999</v>
      </c>
      <c r="O20" s="810">
        <f t="shared" si="2"/>
        <v>149.69999999999999</v>
      </c>
      <c r="P20" s="616">
        <v>324.11</v>
      </c>
      <c r="Q20" s="617">
        <f t="shared" si="3"/>
        <v>372.73</v>
      </c>
      <c r="R20" s="616">
        <v>182.24</v>
      </c>
      <c r="S20" s="617">
        <f t="shared" si="4"/>
        <v>209.58</v>
      </c>
      <c r="T20" s="616">
        <v>130.16999999999999</v>
      </c>
      <c r="U20" s="618">
        <f t="shared" si="5"/>
        <v>149.69999999999999</v>
      </c>
      <c r="V20" s="616">
        <v>25.42</v>
      </c>
      <c r="W20" s="618">
        <f t="shared" si="5"/>
        <v>29.23</v>
      </c>
      <c r="X20" s="641">
        <v>5.0599999999999996</v>
      </c>
      <c r="Y20" s="642">
        <f t="shared" si="5"/>
        <v>5.82</v>
      </c>
      <c r="Z20" s="641">
        <v>12.24</v>
      </c>
      <c r="AA20" s="642">
        <f t="shared" si="6"/>
        <v>14.08</v>
      </c>
      <c r="AC20" s="229"/>
      <c r="AD20" s="230"/>
      <c r="AE20" s="231"/>
      <c r="AF20" s="220"/>
      <c r="AG20" s="220"/>
      <c r="AH20" s="220"/>
      <c r="AK20" s="232"/>
      <c r="AL20" s="232"/>
      <c r="AM20" s="232"/>
      <c r="AN20" s="232"/>
      <c r="AO20" s="232"/>
      <c r="AP20" s="232"/>
    </row>
    <row r="21" spans="1:42" ht="21.6" customHeight="1">
      <c r="A21" t="s">
        <v>173</v>
      </c>
      <c r="B21" t="s">
        <v>515</v>
      </c>
      <c r="C21">
        <v>3</v>
      </c>
      <c r="D21">
        <v>2</v>
      </c>
      <c r="E21" t="s">
        <v>529</v>
      </c>
      <c r="G21" s="5"/>
      <c r="H21" s="1566"/>
      <c r="I21" s="615" t="s">
        <v>6</v>
      </c>
      <c r="J21" s="624">
        <v>756.32</v>
      </c>
      <c r="K21" s="625">
        <f t="shared" si="0"/>
        <v>869.77</v>
      </c>
      <c r="L21" s="624">
        <v>189.07</v>
      </c>
      <c r="M21" s="625">
        <f t="shared" si="1"/>
        <v>217.43</v>
      </c>
      <c r="N21" s="624">
        <v>126.06</v>
      </c>
      <c r="O21" s="811">
        <f t="shared" si="2"/>
        <v>144.97</v>
      </c>
      <c r="P21" s="624">
        <v>313.87</v>
      </c>
      <c r="Q21" s="625">
        <f t="shared" si="3"/>
        <v>360.95</v>
      </c>
      <c r="R21" s="624">
        <v>176.47</v>
      </c>
      <c r="S21" s="625">
        <f t="shared" si="4"/>
        <v>202.94</v>
      </c>
      <c r="T21" s="624">
        <v>126.06</v>
      </c>
      <c r="U21" s="626">
        <f t="shared" si="5"/>
        <v>144.97</v>
      </c>
      <c r="V21" s="624">
        <v>24.63</v>
      </c>
      <c r="W21" s="626">
        <f t="shared" si="5"/>
        <v>28.32</v>
      </c>
      <c r="X21" s="630">
        <v>11.72</v>
      </c>
      <c r="Y21" s="631">
        <f t="shared" si="5"/>
        <v>13.48</v>
      </c>
      <c r="Z21" s="630">
        <v>11.72</v>
      </c>
      <c r="AA21" s="631">
        <f t="shared" si="6"/>
        <v>13.48</v>
      </c>
      <c r="AB21" s="7"/>
      <c r="AC21" s="229"/>
      <c r="AD21" s="221"/>
      <c r="AE21" s="221"/>
      <c r="AF21" s="221"/>
      <c r="AG21" s="221"/>
      <c r="AH21" s="221"/>
      <c r="AK21" s="232"/>
      <c r="AL21" s="232"/>
      <c r="AM21" s="232"/>
      <c r="AN21" s="232"/>
      <c r="AO21" s="232"/>
      <c r="AP21" s="232"/>
    </row>
    <row r="22" spans="1:42" ht="21.6" customHeight="1">
      <c r="A22" t="s">
        <v>173</v>
      </c>
      <c r="B22" t="s">
        <v>515</v>
      </c>
      <c r="C22">
        <v>3</v>
      </c>
      <c r="D22">
        <v>3</v>
      </c>
      <c r="E22" t="s">
        <v>530</v>
      </c>
      <c r="G22" s="5"/>
      <c r="H22" s="1566"/>
      <c r="I22" s="615" t="s">
        <v>7</v>
      </c>
      <c r="J22" s="624">
        <v>700.77</v>
      </c>
      <c r="K22" s="625">
        <f t="shared" si="0"/>
        <v>805.89</v>
      </c>
      <c r="L22" s="624">
        <v>175.19</v>
      </c>
      <c r="M22" s="625">
        <f t="shared" si="1"/>
        <v>201.47</v>
      </c>
      <c r="N22" s="624">
        <v>116.79</v>
      </c>
      <c r="O22" s="811">
        <f t="shared" si="2"/>
        <v>134.31</v>
      </c>
      <c r="P22" s="624">
        <v>290.81</v>
      </c>
      <c r="Q22" s="625">
        <f t="shared" si="3"/>
        <v>334.43</v>
      </c>
      <c r="R22" s="624">
        <v>163.52000000000001</v>
      </c>
      <c r="S22" s="625">
        <f t="shared" si="4"/>
        <v>188.05</v>
      </c>
      <c r="T22" s="624">
        <v>116.79</v>
      </c>
      <c r="U22" s="626">
        <f t="shared" si="5"/>
        <v>134.31</v>
      </c>
      <c r="V22" s="624">
        <v>22.82</v>
      </c>
      <c r="W22" s="626">
        <f t="shared" si="5"/>
        <v>26.24</v>
      </c>
      <c r="X22" s="630">
        <v>9.82</v>
      </c>
      <c r="Y22" s="631">
        <f t="shared" si="5"/>
        <v>11.29</v>
      </c>
      <c r="Z22" s="630">
        <v>10.67</v>
      </c>
      <c r="AA22" s="631">
        <f t="shared" si="6"/>
        <v>12.27</v>
      </c>
      <c r="AB22" s="7"/>
      <c r="AC22" s="229"/>
      <c r="AD22" s="221"/>
      <c r="AE22" s="221"/>
      <c r="AF22" s="221"/>
      <c r="AG22" s="221"/>
      <c r="AH22" s="221"/>
      <c r="AK22" s="232"/>
      <c r="AL22" s="232"/>
      <c r="AM22" s="232"/>
      <c r="AN22" s="232"/>
      <c r="AO22" s="232"/>
      <c r="AP22" s="232"/>
    </row>
    <row r="23" spans="1:42" ht="21.6" customHeight="1" thickBot="1">
      <c r="A23" t="s">
        <v>173</v>
      </c>
      <c r="B23" t="s">
        <v>515</v>
      </c>
      <c r="C23">
        <v>3</v>
      </c>
      <c r="D23">
        <v>4</v>
      </c>
      <c r="E23" t="s">
        <v>531</v>
      </c>
      <c r="G23" s="5"/>
      <c r="H23" s="1584"/>
      <c r="I23" s="643" t="s">
        <v>115</v>
      </c>
      <c r="J23" s="644">
        <v>653.45000000000005</v>
      </c>
      <c r="K23" s="645">
        <f t="shared" si="0"/>
        <v>751.47</v>
      </c>
      <c r="L23" s="644">
        <v>163.37</v>
      </c>
      <c r="M23" s="645">
        <f t="shared" si="1"/>
        <v>187.88</v>
      </c>
      <c r="N23" s="644">
        <v>108.9</v>
      </c>
      <c r="O23" s="813">
        <f t="shared" si="2"/>
        <v>125.24</v>
      </c>
      <c r="P23" s="644">
        <v>271.19</v>
      </c>
      <c r="Q23" s="645">
        <f t="shared" si="3"/>
        <v>311.87</v>
      </c>
      <c r="R23" s="644">
        <v>152.46</v>
      </c>
      <c r="S23" s="645">
        <f t="shared" si="4"/>
        <v>175.33</v>
      </c>
      <c r="T23" s="644">
        <v>108.9</v>
      </c>
      <c r="U23" s="646">
        <f t="shared" si="5"/>
        <v>125.24</v>
      </c>
      <c r="V23" s="644">
        <v>21.27</v>
      </c>
      <c r="W23" s="646">
        <f t="shared" si="5"/>
        <v>24.46</v>
      </c>
      <c r="X23" s="650">
        <v>10.85</v>
      </c>
      <c r="Y23" s="651">
        <f t="shared" si="5"/>
        <v>12.48</v>
      </c>
      <c r="Z23" s="650">
        <v>18.64</v>
      </c>
      <c r="AA23" s="651">
        <f t="shared" si="6"/>
        <v>21.44</v>
      </c>
      <c r="AB23" s="249"/>
      <c r="AC23" s="229"/>
      <c r="AD23" s="222"/>
      <c r="AE23" s="222"/>
      <c r="AF23" s="222"/>
      <c r="AG23" s="222"/>
      <c r="AH23" s="222"/>
      <c r="AK23" s="232"/>
      <c r="AL23" s="232"/>
      <c r="AM23" s="232"/>
      <c r="AN23" s="232"/>
      <c r="AO23" s="232"/>
      <c r="AP23" s="232"/>
    </row>
    <row r="24" spans="1:42" ht="20.25" customHeight="1">
      <c r="G24" s="8"/>
      <c r="H24" s="652"/>
      <c r="I24" s="653" t="s">
        <v>116</v>
      </c>
      <c r="J24" s="654"/>
      <c r="K24" s="655"/>
      <c r="L24" s="654"/>
      <c r="M24" s="655"/>
      <c r="N24" s="654"/>
      <c r="O24" s="655"/>
      <c r="P24" s="654"/>
      <c r="Q24" s="655"/>
      <c r="R24" s="654"/>
      <c r="S24" s="655"/>
      <c r="T24" s="654"/>
      <c r="U24" s="655"/>
      <c r="V24" s="656"/>
      <c r="W24" s="657"/>
      <c r="X24" s="249"/>
      <c r="Y24" s="229"/>
      <c r="Z24" s="222"/>
      <c r="AA24" s="222"/>
      <c r="AB24" s="222"/>
      <c r="AC24" s="222"/>
      <c r="AD24" s="222"/>
      <c r="AG24" s="232"/>
      <c r="AH24" s="232"/>
      <c r="AI24" s="232"/>
      <c r="AJ24" s="232"/>
      <c r="AK24" s="232"/>
      <c r="AL24" s="232"/>
    </row>
    <row r="25" spans="1:42" ht="20.25" customHeight="1" thickBot="1">
      <c r="G25" s="8"/>
      <c r="H25" s="652"/>
      <c r="I25" s="658"/>
      <c r="J25" s="654"/>
      <c r="K25" s="659"/>
      <c r="L25" s="654"/>
      <c r="M25" s="659"/>
      <c r="N25" s="654"/>
      <c r="O25" s="659"/>
      <c r="P25" s="654"/>
      <c r="Q25" s="659"/>
      <c r="R25" s="654"/>
      <c r="S25" s="659"/>
      <c r="T25" s="604"/>
      <c r="U25" s="604"/>
      <c r="V25" s="656"/>
      <c r="W25" s="814"/>
      <c r="X25" s="249"/>
      <c r="Y25" s="229"/>
      <c r="Z25" s="222"/>
      <c r="AA25" s="222"/>
      <c r="AB25" s="222"/>
      <c r="AC25" s="222"/>
      <c r="AD25" s="222"/>
      <c r="AG25" s="232"/>
      <c r="AH25" s="232"/>
      <c r="AI25" s="232"/>
      <c r="AJ25" s="232"/>
      <c r="AK25" s="232"/>
      <c r="AL25" s="232"/>
    </row>
    <row r="26" spans="1:42" ht="27.6" customHeight="1" thickBot="1">
      <c r="G26" s="8"/>
      <c r="H26" s="1841" t="s">
        <v>28</v>
      </c>
      <c r="I26" s="1842"/>
      <c r="J26" s="1842"/>
      <c r="K26" s="1842"/>
      <c r="L26" s="1842"/>
      <c r="M26" s="1842"/>
      <c r="N26" s="1842"/>
      <c r="O26" s="1843"/>
      <c r="P26" s="604"/>
      <c r="Q26" s="604"/>
      <c r="R26" s="604"/>
      <c r="S26" s="604"/>
      <c r="T26" s="604"/>
      <c r="U26" s="604"/>
      <c r="V26" s="604"/>
      <c r="W26" s="604"/>
    </row>
    <row r="27" spans="1:42" ht="4.2" customHeight="1" thickBot="1">
      <c r="G27" s="8"/>
      <c r="H27" s="792"/>
      <c r="I27" s="834"/>
      <c r="J27" s="1684" t="s">
        <v>243</v>
      </c>
      <c r="K27" s="1685"/>
      <c r="L27" s="1684" t="s">
        <v>392</v>
      </c>
      <c r="M27" s="1685"/>
      <c r="N27" s="1688" t="s">
        <v>477</v>
      </c>
      <c r="O27" s="1689"/>
      <c r="P27" s="604"/>
      <c r="Q27" s="604"/>
      <c r="R27" s="604"/>
      <c r="S27" s="604"/>
      <c r="T27" s="604"/>
      <c r="U27" s="604"/>
      <c r="V27" s="604"/>
      <c r="W27" s="604"/>
    </row>
    <row r="28" spans="1:42" ht="67.2" customHeight="1">
      <c r="G28" s="8"/>
      <c r="H28" s="1683" t="s">
        <v>1</v>
      </c>
      <c r="I28" s="1676"/>
      <c r="J28" s="1686"/>
      <c r="K28" s="1687"/>
      <c r="L28" s="1686"/>
      <c r="M28" s="1687"/>
      <c r="N28" s="1690"/>
      <c r="O28" s="1691"/>
      <c r="P28" s="604"/>
      <c r="Q28" s="1681" t="s">
        <v>1</v>
      </c>
      <c r="R28" s="1682"/>
      <c r="S28" s="1692" t="s">
        <v>252</v>
      </c>
      <c r="T28" s="1693"/>
      <c r="U28" s="604"/>
      <c r="V28" s="604"/>
      <c r="W28" s="604"/>
    </row>
    <row r="29" spans="1:42" ht="20.25" customHeight="1">
      <c r="A29" t="s">
        <v>76</v>
      </c>
      <c r="B29" t="s">
        <v>123</v>
      </c>
      <c r="C29" t="s">
        <v>120</v>
      </c>
      <c r="D29" t="s">
        <v>1</v>
      </c>
      <c r="E29" t="s">
        <v>121</v>
      </c>
      <c r="G29" s="8"/>
      <c r="H29" s="1710"/>
      <c r="I29" s="1711"/>
      <c r="J29" s="733"/>
      <c r="K29" s="734" t="s">
        <v>26</v>
      </c>
      <c r="L29" s="733"/>
      <c r="M29" s="734" t="s">
        <v>26</v>
      </c>
      <c r="N29" s="795"/>
      <c r="O29" s="730" t="s">
        <v>26</v>
      </c>
      <c r="P29" s="604"/>
      <c r="Q29" s="1710"/>
      <c r="R29" s="1711"/>
      <c r="S29" s="737"/>
      <c r="T29" s="730" t="s">
        <v>26</v>
      </c>
      <c r="U29" s="604"/>
      <c r="V29" s="604"/>
      <c r="W29" s="604"/>
    </row>
    <row r="30" spans="1:42" ht="21.6" customHeight="1">
      <c r="A30" t="s">
        <v>173</v>
      </c>
      <c r="B30" t="s">
        <v>515</v>
      </c>
      <c r="C30">
        <v>0</v>
      </c>
      <c r="D30">
        <v>1</v>
      </c>
      <c r="E30" t="s">
        <v>516</v>
      </c>
      <c r="G30" s="8"/>
      <c r="H30" s="1601" t="s">
        <v>5</v>
      </c>
      <c r="I30" s="1602"/>
      <c r="J30" s="669">
        <v>43.99</v>
      </c>
      <c r="K30" s="670">
        <f>ROUND(J30 * (1 + VAT), 2)</f>
        <v>50.59</v>
      </c>
      <c r="L30" s="669">
        <v>53.58</v>
      </c>
      <c r="M30" s="671">
        <f>ROUND(L30 * (1 + VAT), 2)</f>
        <v>61.62</v>
      </c>
      <c r="N30" s="815">
        <v>0</v>
      </c>
      <c r="O30" s="673">
        <f>ROUND(N30 * (1 + VAT), 2)</f>
        <v>0</v>
      </c>
      <c r="P30" s="604"/>
      <c r="Q30" s="1741" t="s">
        <v>5</v>
      </c>
      <c r="R30" s="1742"/>
      <c r="S30" s="675">
        <v>0.45</v>
      </c>
      <c r="T30" s="816">
        <f>ROUND(S30 * (1 + VAT), 2)</f>
        <v>0.52</v>
      </c>
      <c r="U30" s="604"/>
      <c r="V30" s="604"/>
      <c r="W30" s="604"/>
    </row>
    <row r="31" spans="1:42" ht="21.6" customHeight="1">
      <c r="A31" t="s">
        <v>173</v>
      </c>
      <c r="B31" t="s">
        <v>515</v>
      </c>
      <c r="C31">
        <v>0</v>
      </c>
      <c r="D31">
        <v>2</v>
      </c>
      <c r="E31" t="s">
        <v>517</v>
      </c>
      <c r="G31" s="8"/>
      <c r="H31" s="1580" t="s">
        <v>6</v>
      </c>
      <c r="I31" s="1581"/>
      <c r="J31" s="677">
        <v>40.299999999999997</v>
      </c>
      <c r="K31" s="678">
        <f>ROUND(J31 * (1 + VAT), 2)</f>
        <v>46.35</v>
      </c>
      <c r="L31" s="677">
        <v>26.89</v>
      </c>
      <c r="M31" s="678">
        <f>ROUND(L31 * (1 + VAT), 2)</f>
        <v>30.92</v>
      </c>
      <c r="N31" s="817">
        <v>0</v>
      </c>
      <c r="O31" s="681">
        <f>ROUND(N31 * (1 + VAT), 2)</f>
        <v>0</v>
      </c>
      <c r="P31" s="604"/>
      <c r="Q31" s="1737" t="s">
        <v>6</v>
      </c>
      <c r="R31" s="1581"/>
      <c r="S31" s="683">
        <v>0.44</v>
      </c>
      <c r="T31" s="818">
        <f>ROUND(S31 * (1 + VAT), 2)</f>
        <v>0.51</v>
      </c>
      <c r="U31" s="604"/>
      <c r="V31" s="604"/>
      <c r="W31" s="604"/>
    </row>
    <row r="32" spans="1:42" ht="21.6" customHeight="1">
      <c r="A32" t="s">
        <v>173</v>
      </c>
      <c r="B32" t="s">
        <v>515</v>
      </c>
      <c r="C32">
        <v>0</v>
      </c>
      <c r="D32">
        <v>3</v>
      </c>
      <c r="E32" t="s">
        <v>518</v>
      </c>
      <c r="G32" s="8"/>
      <c r="H32" s="1580" t="s">
        <v>7</v>
      </c>
      <c r="I32" s="1581"/>
      <c r="J32" s="677">
        <v>17.7</v>
      </c>
      <c r="K32" s="678">
        <f>ROUND(J32 * (1 + VAT), 2)</f>
        <v>20.36</v>
      </c>
      <c r="L32" s="677">
        <v>10.46</v>
      </c>
      <c r="M32" s="678">
        <f>ROUND(L32 * (1 + VAT), 2)</f>
        <v>12.03</v>
      </c>
      <c r="N32" s="819">
        <v>2.4300000000000002</v>
      </c>
      <c r="O32" s="686">
        <f>ROUND(N32 * (1 + VAT), 2)</f>
        <v>2.79</v>
      </c>
      <c r="P32" s="604"/>
      <c r="Q32" s="1737" t="s">
        <v>7</v>
      </c>
      <c r="R32" s="1581"/>
      <c r="S32" s="683">
        <v>0.4</v>
      </c>
      <c r="T32" s="818">
        <f>ROUND(S32 * (1 + VAT), 2)</f>
        <v>0.46</v>
      </c>
      <c r="U32" s="604"/>
      <c r="V32" s="604"/>
      <c r="W32" s="604"/>
      <c r="AC32" s="222"/>
      <c r="AD32" s="222"/>
      <c r="AG32" s="232"/>
      <c r="AH32" s="232"/>
      <c r="AI32" s="232"/>
      <c r="AJ32" s="232"/>
      <c r="AK32" s="232"/>
      <c r="AL32" s="232"/>
    </row>
    <row r="33" spans="1:38" ht="23.4" customHeight="1" thickBot="1">
      <c r="A33" t="s">
        <v>173</v>
      </c>
      <c r="B33" t="s">
        <v>515</v>
      </c>
      <c r="C33">
        <v>0</v>
      </c>
      <c r="D33">
        <v>4</v>
      </c>
      <c r="E33" t="s">
        <v>519</v>
      </c>
      <c r="G33" s="8"/>
      <c r="H33" s="1607" t="s">
        <v>115</v>
      </c>
      <c r="I33" s="1608"/>
      <c r="J33" s="687">
        <v>0</v>
      </c>
      <c r="K33" s="688">
        <f>ROUND(J33 * (1 + VAT), 2)</f>
        <v>0</v>
      </c>
      <c r="L33" s="820">
        <v>0</v>
      </c>
      <c r="M33" s="821">
        <f>ROUND(L33 * (1 + VAT), 2)</f>
        <v>0</v>
      </c>
      <c r="N33" s="771">
        <v>2.4300000000000002</v>
      </c>
      <c r="O33" s="690">
        <f>ROUND(N33 * (1 + VAT), 2)</f>
        <v>2.79</v>
      </c>
      <c r="P33" s="604"/>
      <c r="Q33" s="1607" t="s">
        <v>115</v>
      </c>
      <c r="R33" s="1608"/>
      <c r="S33" s="692">
        <v>0.38</v>
      </c>
      <c r="T33" s="822">
        <f>ROUND(S33 * (1 + VAT), 2)</f>
        <v>0.44</v>
      </c>
      <c r="U33" s="604"/>
      <c r="V33" s="604"/>
      <c r="W33" s="604"/>
      <c r="AC33" s="222"/>
      <c r="AD33" s="222"/>
      <c r="AG33" s="232"/>
      <c r="AH33" s="232"/>
      <c r="AI33" s="232"/>
      <c r="AJ33" s="232"/>
      <c r="AK33" s="232"/>
      <c r="AL33" s="232"/>
    </row>
    <row r="34" spans="1:38" ht="20.25" customHeight="1">
      <c r="G34" s="8"/>
      <c r="H34" s="653" t="s">
        <v>116</v>
      </c>
      <c r="I34" s="694"/>
      <c r="J34" s="604"/>
      <c r="K34" s="604"/>
      <c r="L34" s="604"/>
      <c r="M34" s="604"/>
      <c r="N34" s="695"/>
      <c r="O34" s="657"/>
      <c r="P34" s="604"/>
      <c r="Q34" s="653" t="s">
        <v>116</v>
      </c>
      <c r="R34" s="694"/>
      <c r="S34" s="696"/>
      <c r="T34" s="657"/>
      <c r="U34" s="604"/>
      <c r="V34" s="604"/>
      <c r="W34" s="604"/>
      <c r="AC34" s="222"/>
      <c r="AD34" s="222"/>
      <c r="AG34" s="232"/>
      <c r="AH34" s="232"/>
      <c r="AI34" s="232"/>
      <c r="AJ34" s="232"/>
      <c r="AK34" s="232"/>
      <c r="AL34" s="232"/>
    </row>
    <row r="35" spans="1:38" ht="20.25" customHeight="1" thickBot="1">
      <c r="G35" s="8"/>
      <c r="H35" s="604"/>
      <c r="I35" s="604"/>
      <c r="J35" s="604"/>
      <c r="K35" s="604"/>
      <c r="L35" s="604"/>
      <c r="M35" s="604"/>
      <c r="N35" s="604"/>
      <c r="O35" s="604"/>
      <c r="P35" s="604"/>
      <c r="Q35" s="604"/>
      <c r="R35" s="604"/>
      <c r="S35" s="604"/>
      <c r="T35" s="604"/>
      <c r="U35" s="604"/>
      <c r="V35" s="604"/>
      <c r="W35" s="604"/>
      <c r="Y35" s="229"/>
      <c r="Z35" s="222"/>
      <c r="AA35" s="222"/>
      <c r="AB35" s="222"/>
      <c r="AC35" s="222"/>
      <c r="AD35" s="222"/>
      <c r="AG35" s="232"/>
      <c r="AH35" s="232"/>
      <c r="AI35" s="232"/>
      <c r="AJ35" s="232"/>
      <c r="AK35" s="232"/>
      <c r="AL35" s="232"/>
    </row>
    <row r="36" spans="1:38" ht="22.95" customHeight="1">
      <c r="G36" s="8"/>
      <c r="H36" s="1702" t="s">
        <v>64</v>
      </c>
      <c r="I36" s="1858"/>
      <c r="J36" s="1707" t="s">
        <v>555</v>
      </c>
      <c r="K36" s="1704"/>
      <c r="L36" s="1707" t="s">
        <v>479</v>
      </c>
      <c r="M36" s="1693"/>
      <c r="N36" s="604"/>
      <c r="O36" s="604"/>
      <c r="P36" s="604"/>
      <c r="Q36" s="1733" t="s">
        <v>398</v>
      </c>
      <c r="R36" s="1909"/>
      <c r="S36" s="1909"/>
      <c r="T36" s="1910"/>
      <c r="U36" s="604"/>
      <c r="V36" s="604"/>
      <c r="W36" s="604"/>
      <c r="Y36" s="229"/>
      <c r="Z36" s="222"/>
      <c r="AA36" s="222"/>
      <c r="AB36" s="222"/>
      <c r="AC36" s="222"/>
      <c r="AD36" s="222"/>
      <c r="AG36" s="232"/>
      <c r="AH36" s="232"/>
      <c r="AI36" s="232"/>
      <c r="AJ36" s="232"/>
      <c r="AK36" s="232"/>
      <c r="AL36" s="232"/>
    </row>
    <row r="37" spans="1:38" ht="46.95" customHeight="1">
      <c r="G37" s="8"/>
      <c r="H37" s="967"/>
      <c r="I37" s="968"/>
      <c r="J37" s="1708"/>
      <c r="K37" s="1706"/>
      <c r="L37" s="1708"/>
      <c r="M37" s="1667"/>
      <c r="N37" s="604"/>
      <c r="O37" s="604"/>
      <c r="P37" s="604"/>
      <c r="Q37" s="1859" t="s">
        <v>48</v>
      </c>
      <c r="R37" s="1860"/>
      <c r="S37" s="1906" t="s">
        <v>49</v>
      </c>
      <c r="T37" s="1714"/>
      <c r="U37" s="604"/>
      <c r="V37" s="604"/>
      <c r="W37" s="604"/>
      <c r="AD37" s="222"/>
      <c r="AG37" s="232"/>
      <c r="AH37" s="232"/>
      <c r="AI37" s="232"/>
      <c r="AJ37" s="232"/>
      <c r="AK37" s="232"/>
      <c r="AL37" s="232"/>
    </row>
    <row r="38" spans="1:38" ht="20.25" customHeight="1">
      <c r="A38" t="s">
        <v>76</v>
      </c>
      <c r="B38" t="s">
        <v>123</v>
      </c>
      <c r="C38" t="s">
        <v>120</v>
      </c>
      <c r="D38" t="s">
        <v>1</v>
      </c>
      <c r="E38" t="s">
        <v>121</v>
      </c>
      <c r="G38" s="8"/>
      <c r="H38" s="1710"/>
      <c r="I38" s="1711"/>
      <c r="J38" s="743"/>
      <c r="K38" s="742" t="s">
        <v>26</v>
      </c>
      <c r="L38" s="743"/>
      <c r="M38" s="744" t="s">
        <v>26</v>
      </c>
      <c r="N38" s="604"/>
      <c r="O38" s="604"/>
      <c r="P38" s="604"/>
      <c r="Q38" s="835"/>
      <c r="R38" s="742" t="s">
        <v>26</v>
      </c>
      <c r="S38" s="836"/>
      <c r="T38" s="744" t="s">
        <v>26</v>
      </c>
      <c r="U38" s="604"/>
      <c r="V38" s="604"/>
      <c r="W38" s="604"/>
      <c r="Y38" s="229"/>
      <c r="AD38" s="222"/>
      <c r="AG38" s="232"/>
      <c r="AH38" s="232"/>
      <c r="AI38" s="232"/>
      <c r="AJ38" s="232"/>
      <c r="AK38" s="232"/>
      <c r="AL38" s="232"/>
    </row>
    <row r="39" spans="1:38" ht="21.6" customHeight="1" thickBot="1">
      <c r="A39" t="s">
        <v>173</v>
      </c>
      <c r="B39" t="s">
        <v>515</v>
      </c>
      <c r="C39">
        <v>0</v>
      </c>
      <c r="D39">
        <v>1</v>
      </c>
      <c r="E39" t="s">
        <v>516</v>
      </c>
      <c r="G39" s="8"/>
      <c r="H39" s="1819" t="s">
        <v>38</v>
      </c>
      <c r="I39" s="1583"/>
      <c r="J39" s="704">
        <v>15.22</v>
      </c>
      <c r="K39" s="705">
        <f>ROUND(J39 * (1 + VAT), 2)</f>
        <v>17.5</v>
      </c>
      <c r="L39" s="706">
        <v>0.82</v>
      </c>
      <c r="M39" s="707">
        <f>ROUND(L39 * (1 + VAT), 2)</f>
        <v>0.94</v>
      </c>
      <c r="N39" s="604"/>
      <c r="O39" s="604"/>
      <c r="P39" s="604"/>
      <c r="Q39" s="720">
        <v>35.1</v>
      </c>
      <c r="R39" s="828">
        <f>ROUND(Q39 * (1 + VAT), 2)</f>
        <v>40.369999999999997</v>
      </c>
      <c r="S39" s="829">
        <v>0</v>
      </c>
      <c r="T39" s="830">
        <f>ROUND(S39 * (1 + VAT), 2)</f>
        <v>0</v>
      </c>
      <c r="U39" s="604"/>
      <c r="V39" s="604"/>
      <c r="W39" s="604"/>
      <c r="AD39" s="222"/>
      <c r="AG39" s="232"/>
      <c r="AH39" s="232"/>
      <c r="AI39" s="232"/>
      <c r="AJ39" s="232"/>
      <c r="AK39" s="232"/>
      <c r="AL39" s="232"/>
    </row>
    <row r="40" spans="1:38" ht="21.6" customHeight="1">
      <c r="A40" t="s">
        <v>173</v>
      </c>
      <c r="B40" t="s">
        <v>515</v>
      </c>
      <c r="C40">
        <v>0</v>
      </c>
      <c r="D40">
        <v>1</v>
      </c>
      <c r="E40" t="s">
        <v>516</v>
      </c>
      <c r="G40" s="8"/>
      <c r="H40" s="1857" t="s">
        <v>39</v>
      </c>
      <c r="I40" s="1583"/>
      <c r="J40" s="870">
        <v>71.17</v>
      </c>
      <c r="K40" s="804">
        <f>ROUND(J40 * (1 + VAT), 2)</f>
        <v>81.849999999999994</v>
      </c>
      <c r="L40" s="803">
        <v>13.72</v>
      </c>
      <c r="M40" s="941">
        <f>ROUND(L40 * (1 + VAT), 2)</f>
        <v>15.78</v>
      </c>
      <c r="N40" s="604"/>
      <c r="O40" s="604"/>
      <c r="P40" s="604"/>
      <c r="Q40" s="604"/>
      <c r="R40" s="604"/>
      <c r="S40" s="604"/>
      <c r="T40" s="604"/>
      <c r="U40" s="604"/>
      <c r="V40" s="604"/>
      <c r="W40" s="604"/>
      <c r="AD40" s="222"/>
      <c r="AG40" s="232"/>
      <c r="AH40" s="232"/>
      <c r="AI40" s="232"/>
      <c r="AJ40" s="232"/>
      <c r="AK40" s="232"/>
      <c r="AL40" s="232"/>
    </row>
    <row r="41" spans="1:38" ht="20.25" customHeight="1">
      <c r="E41" t="s">
        <v>516</v>
      </c>
      <c r="G41" s="8"/>
      <c r="H41" s="1857" t="s">
        <v>40</v>
      </c>
      <c r="I41" s="1583"/>
      <c r="J41" s="870">
        <v>219.79</v>
      </c>
      <c r="K41" s="804">
        <f>ROUND(J41 * (1 + VAT), 2)</f>
        <v>252.76</v>
      </c>
      <c r="L41" s="803">
        <v>21.44</v>
      </c>
      <c r="M41" s="941">
        <f>ROUND(L41 * (1 + VAT), 2)</f>
        <v>24.66</v>
      </c>
      <c r="N41" s="604"/>
      <c r="O41" s="604"/>
      <c r="P41" s="604"/>
      <c r="Q41" s="604"/>
      <c r="R41" s="604"/>
      <c r="S41" s="604"/>
      <c r="T41" s="604"/>
      <c r="U41" s="604"/>
      <c r="V41" s="604"/>
      <c r="W41" s="604"/>
      <c r="AD41" s="222"/>
      <c r="AG41" s="232"/>
      <c r="AH41" s="232"/>
      <c r="AI41" s="232"/>
      <c r="AJ41" s="232"/>
      <c r="AK41" s="232"/>
      <c r="AL41" s="232"/>
    </row>
    <row r="42" spans="1:38" ht="64.95" customHeight="1">
      <c r="E42" t="s">
        <v>516</v>
      </c>
      <c r="H42" s="1819" t="s">
        <v>34</v>
      </c>
      <c r="I42" s="1583"/>
      <c r="J42" s="704">
        <v>219.79</v>
      </c>
      <c r="K42" s="705">
        <f>ROUND(J42 * (1 + VAT), 2)</f>
        <v>252.76</v>
      </c>
      <c r="L42" s="706">
        <v>21.44</v>
      </c>
      <c r="M42" s="707">
        <f>ROUND(L42 * (1 + VAT), 2)</f>
        <v>24.66</v>
      </c>
      <c r="O42" s="604"/>
      <c r="P42" s="604"/>
      <c r="Q42" s="604"/>
      <c r="R42" s="604"/>
      <c r="S42" s="604"/>
      <c r="T42" s="604"/>
      <c r="U42" s="604"/>
      <c r="V42" s="604"/>
      <c r="W42" s="604"/>
      <c r="AB42" s="232"/>
      <c r="AC42" s="232"/>
      <c r="AD42" s="232"/>
      <c r="AE42" s="232"/>
      <c r="AF42" s="232"/>
      <c r="AG42" s="232"/>
    </row>
    <row r="43" spans="1:38" ht="21.75" customHeight="1" thickBot="1">
      <c r="E43" t="s">
        <v>516</v>
      </c>
      <c r="H43" s="1628" t="s">
        <v>33</v>
      </c>
      <c r="I43" s="1629"/>
      <c r="J43" s="957">
        <v>1238.27</v>
      </c>
      <c r="K43" s="958">
        <f>ROUND(J43 * (1 + VAT), 2)</f>
        <v>1424.01</v>
      </c>
      <c r="L43" s="957">
        <v>21.44</v>
      </c>
      <c r="M43" s="959">
        <f>ROUND(L43 * (1 + VAT), 2)</f>
        <v>24.66</v>
      </c>
      <c r="O43" s="604"/>
      <c r="P43" s="604"/>
      <c r="Q43" s="604"/>
      <c r="R43" s="604"/>
      <c r="S43" s="604"/>
      <c r="T43" s="604"/>
      <c r="U43" s="604"/>
      <c r="V43" s="604"/>
      <c r="W43" s="604"/>
      <c r="AB43" s="232"/>
      <c r="AC43" s="232"/>
      <c r="AD43" s="232"/>
      <c r="AE43" s="232"/>
      <c r="AF43" s="232"/>
      <c r="AG43" s="232"/>
    </row>
    <row r="44" spans="1:38" ht="12.75" customHeight="1">
      <c r="O44" s="604"/>
      <c r="P44" s="604"/>
      <c r="Q44" s="604"/>
      <c r="R44" s="604"/>
      <c r="S44" s="604"/>
      <c r="T44" s="604"/>
      <c r="U44" s="604"/>
      <c r="V44" s="604"/>
      <c r="W44" s="604"/>
      <c r="AB44" s="232"/>
      <c r="AC44" s="232"/>
      <c r="AD44" s="232"/>
      <c r="AE44" s="232"/>
      <c r="AF44" s="232"/>
      <c r="AG44" s="232"/>
    </row>
    <row r="45" spans="1:38" ht="16.2" customHeight="1">
      <c r="A45" t="s">
        <v>76</v>
      </c>
      <c r="B45" t="s">
        <v>123</v>
      </c>
      <c r="C45" t="s">
        <v>120</v>
      </c>
      <c r="D45" t="s">
        <v>1</v>
      </c>
      <c r="E45" t="s">
        <v>121</v>
      </c>
      <c r="O45" s="604"/>
      <c r="P45" s="604"/>
      <c r="Q45" s="604"/>
      <c r="R45" s="604"/>
      <c r="S45" s="604"/>
      <c r="T45" s="604"/>
      <c r="U45" s="604"/>
      <c r="V45" s="604"/>
      <c r="W45" s="604"/>
    </row>
    <row r="46" spans="1:38" ht="21.6" customHeight="1">
      <c r="A46" t="s">
        <v>173</v>
      </c>
      <c r="B46" t="s">
        <v>515</v>
      </c>
      <c r="C46">
        <v>0</v>
      </c>
      <c r="D46">
        <v>1</v>
      </c>
      <c r="E46" t="s">
        <v>516</v>
      </c>
      <c r="O46" s="604"/>
      <c r="P46" s="604"/>
      <c r="Q46" s="604"/>
      <c r="R46" s="604"/>
      <c r="S46" s="604"/>
      <c r="T46" s="604"/>
      <c r="U46" s="604"/>
      <c r="V46" s="604"/>
      <c r="W46" s="604"/>
    </row>
    <row r="47" spans="1:38" ht="14.25" customHeight="1">
      <c r="G47" s="8"/>
      <c r="H47" s="604"/>
      <c r="I47" s="604"/>
      <c r="J47" s="604"/>
      <c r="K47" s="604"/>
      <c r="L47" s="604"/>
      <c r="M47" s="604"/>
      <c r="N47" s="604"/>
      <c r="O47" s="833"/>
      <c r="P47" s="604"/>
      <c r="Q47" s="604"/>
      <c r="R47" s="604"/>
      <c r="S47" s="604"/>
      <c r="T47" s="604"/>
      <c r="U47" s="604"/>
      <c r="V47" s="604"/>
      <c r="W47" s="604"/>
    </row>
    <row r="48" spans="1:38" ht="20.25" customHeight="1" thickBot="1">
      <c r="G48" s="8"/>
      <c r="H48" s="604"/>
      <c r="I48" s="604"/>
      <c r="J48" s="604"/>
      <c r="K48" s="604"/>
      <c r="L48" s="604"/>
      <c r="M48" s="604"/>
      <c r="N48" s="604"/>
      <c r="O48" s="604"/>
      <c r="P48" s="604"/>
      <c r="Q48" s="604"/>
      <c r="R48" s="604"/>
      <c r="S48" s="604"/>
      <c r="T48" s="604"/>
      <c r="U48" s="604"/>
      <c r="V48" s="604"/>
      <c r="W48" s="604"/>
    </row>
    <row r="49" spans="7:38" ht="20.25" customHeight="1">
      <c r="G49" s="8"/>
      <c r="H49" s="1846" t="s">
        <v>396</v>
      </c>
      <c r="I49" s="1693"/>
      <c r="J49" s="604"/>
      <c r="K49" s="604"/>
      <c r="L49" s="604"/>
      <c r="M49" s="604"/>
      <c r="N49" s="604"/>
    </row>
    <row r="50" spans="7:38" ht="20.25" customHeight="1">
      <c r="H50" s="1847"/>
      <c r="I50" s="1667"/>
      <c r="J50" s="604"/>
      <c r="K50" s="604"/>
      <c r="L50" s="604"/>
      <c r="M50" s="715"/>
      <c r="N50" s="604"/>
      <c r="AC50" s="222"/>
      <c r="AD50" s="222"/>
      <c r="AG50" s="232"/>
      <c r="AH50" s="232"/>
      <c r="AI50" s="232"/>
      <c r="AJ50" s="232"/>
      <c r="AK50" s="232"/>
      <c r="AL50" s="232"/>
    </row>
    <row r="51" spans="7:38" ht="20.25" customHeight="1">
      <c r="H51" s="1847"/>
      <c r="I51" s="1667"/>
      <c r="J51" s="604"/>
      <c r="K51" s="604"/>
      <c r="L51" s="604"/>
      <c r="M51" s="604"/>
      <c r="N51" s="604"/>
      <c r="AC51" s="222"/>
      <c r="AD51" s="222"/>
      <c r="AG51" s="232"/>
      <c r="AH51" s="232"/>
      <c r="AI51" s="232"/>
      <c r="AJ51" s="232"/>
      <c r="AK51" s="232"/>
      <c r="AL51" s="232"/>
    </row>
    <row r="52" spans="7:38" ht="20.25" customHeight="1">
      <c r="H52" s="745"/>
      <c r="I52" s="744" t="s">
        <v>26</v>
      </c>
      <c r="J52" s="604"/>
      <c r="K52" s="604"/>
      <c r="L52" s="604"/>
      <c r="M52" s="604"/>
      <c r="N52" s="604"/>
      <c r="R52" s="9"/>
      <c r="X52" s="232"/>
      <c r="Y52" s="229"/>
      <c r="Z52" s="222"/>
      <c r="AA52" s="222"/>
      <c r="AB52" s="222"/>
      <c r="AC52" s="222"/>
      <c r="AD52" s="222"/>
      <c r="AG52" s="232"/>
      <c r="AH52" s="232"/>
      <c r="AI52" s="232"/>
      <c r="AJ52" s="232"/>
      <c r="AK52" s="232"/>
      <c r="AL52" s="232"/>
    </row>
    <row r="53" spans="7:38" ht="20.25" customHeight="1" thickBot="1">
      <c r="H53" s="746">
        <v>5.47</v>
      </c>
      <c r="I53" s="832">
        <f>ROUND(H53 * (1 + VAT), 2)</f>
        <v>6.29</v>
      </c>
      <c r="J53" s="604"/>
      <c r="K53" s="604"/>
      <c r="L53" s="604"/>
      <c r="M53" s="604"/>
      <c r="N53" s="604"/>
      <c r="R53" s="9"/>
      <c r="X53" s="232"/>
      <c r="Y53" s="229"/>
      <c r="Z53" s="222"/>
      <c r="AA53" s="222"/>
      <c r="AB53" s="222"/>
      <c r="AC53" s="222"/>
      <c r="AD53" s="222"/>
      <c r="AG53" s="232"/>
      <c r="AH53" s="232"/>
      <c r="AI53" s="232"/>
      <c r="AJ53" s="232"/>
      <c r="AK53" s="232"/>
      <c r="AL53" s="232"/>
    </row>
    <row r="54" spans="7:38" ht="20.25" customHeight="1">
      <c r="P54" s="65"/>
      <c r="Q54" s="9"/>
      <c r="R54" s="9"/>
      <c r="X54" s="232"/>
      <c r="Y54" s="229"/>
      <c r="Z54" s="222"/>
      <c r="AA54" s="222"/>
      <c r="AB54" s="222"/>
      <c r="AC54" s="222"/>
      <c r="AD54" s="222"/>
      <c r="AG54" s="232"/>
      <c r="AH54" s="232"/>
      <c r="AI54" s="232"/>
      <c r="AJ54" s="232"/>
      <c r="AK54" s="232"/>
      <c r="AL54" s="232"/>
    </row>
    <row r="55" spans="7:38" ht="20.25" customHeight="1">
      <c r="G55" s="8"/>
      <c r="O55" s="65"/>
      <c r="P55" s="65"/>
      <c r="Q55" s="9"/>
      <c r="R55" s="9"/>
      <c r="AD55" s="222"/>
      <c r="AG55" s="232"/>
      <c r="AH55" s="232"/>
      <c r="AI55" s="232"/>
      <c r="AJ55" s="232"/>
      <c r="AK55" s="232"/>
      <c r="AL55" s="232"/>
    </row>
    <row r="56" spans="7:38" ht="20.25" customHeight="1">
      <c r="G56" s="8"/>
    </row>
    <row r="57" spans="7:38" ht="20.25" customHeight="1">
      <c r="G57" s="8"/>
    </row>
    <row r="58" spans="7:38" ht="20.25" customHeight="1">
      <c r="G58" s="8"/>
    </row>
    <row r="59" spans="7:38" ht="16.5" customHeight="1">
      <c r="G59" s="8"/>
    </row>
    <row r="60" spans="7:38" ht="21.9" customHeight="1">
      <c r="G60" s="8"/>
    </row>
    <row r="61" spans="7:38" ht="15" customHeight="1"/>
    <row r="62" spans="7:38" ht="18.45" customHeight="1"/>
    <row r="64" spans="7:38" ht="20.25" customHeight="1"/>
    <row r="65" ht="20.25" customHeight="1"/>
    <row r="66" ht="20.25" customHeight="1"/>
    <row r="67" ht="20.25" customHeight="1"/>
  </sheetData>
  <mergeCells count="46">
    <mergeCell ref="X4:Y6"/>
    <mergeCell ref="G2:AA2"/>
    <mergeCell ref="Z4:AA6"/>
    <mergeCell ref="H49:I51"/>
    <mergeCell ref="S28:T28"/>
    <mergeCell ref="H30:I30"/>
    <mergeCell ref="Q30:R30"/>
    <mergeCell ref="H28:I29"/>
    <mergeCell ref="Q28:R29"/>
    <mergeCell ref="H32:I32"/>
    <mergeCell ref="Q32:R32"/>
    <mergeCell ref="H33:I33"/>
    <mergeCell ref="Q33:R33"/>
    <mergeCell ref="H36:I36"/>
    <mergeCell ref="Q36:T36"/>
    <mergeCell ref="H12:H15"/>
    <mergeCell ref="H8:H11"/>
    <mergeCell ref="H31:I31"/>
    <mergeCell ref="Q31:R31"/>
    <mergeCell ref="V4:W6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  <mergeCell ref="H16:H19"/>
    <mergeCell ref="H20:H23"/>
    <mergeCell ref="H26:O26"/>
    <mergeCell ref="J27:K28"/>
    <mergeCell ref="L27:M28"/>
    <mergeCell ref="N27:O28"/>
    <mergeCell ref="H41:I41"/>
    <mergeCell ref="H42:I42"/>
    <mergeCell ref="H43:I43"/>
    <mergeCell ref="S37:T37"/>
    <mergeCell ref="Q37:R37"/>
    <mergeCell ref="H40:I40"/>
    <mergeCell ref="H39:I39"/>
    <mergeCell ref="H38:I38"/>
    <mergeCell ref="J36:K37"/>
    <mergeCell ref="L36:M37"/>
  </mergeCells>
  <conditionalFormatting sqref="W1">
    <cfRule type="cellIs" dxfId="14" priority="4" stopIfTrue="1" operator="notEqual">
      <formula>0</formula>
    </cfRule>
    <cfRule type="cellIs" dxfId="13" priority="5" stopIfTrue="1" operator="equal">
      <formula>0</formula>
    </cfRule>
  </conditionalFormatting>
  <conditionalFormatting sqref="Y35:Y36 Y38">
    <cfRule type="cellIs" dxfId="12" priority="1" stopIfTrue="1" operator="equal">
      <formula>"check"</formula>
    </cfRule>
  </conditionalFormatting>
  <conditionalFormatting sqref="AC8:AC23 Y24:Y25 Y52:Y54">
    <cfRule type="cellIs" dxfId="11" priority="2" stopIfTrue="1" operator="equal">
      <formula>"check"</formula>
    </cfRule>
  </conditionalFormatting>
  <conditionalFormatting sqref="AE8 AE12 AE16 AE20">
    <cfRule type="cellIs" dxfId="10" priority="3" stopIfTrue="1" operator="notEqual">
      <formula>0</formula>
    </cfRule>
  </conditionalFormatting>
  <hyperlinks>
    <hyperlink ref="G1" location="Menu!A1" display="Back to menu" xr:uid="{00000000-0004-0000-09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45" orientation="landscape" r:id="rId1"/>
  <headerFooter alignWithMargins="0"/>
  <ignoredErrors>
    <ignoredError sqref="H54:U55 H47:I48 M47:U48 O46:U46 U40 O43:U43 O42:U42 O44:U45 U39 N40:O40 N39:P39 N41:U41 U33 U32 U31 U30 P33 P32:R32 H32:I32 P31:R31 H31:I31 P30:R30 H30:I30 H35:U35 H23:I23 H22:I22 H21:I21 H20:I20 H19:I19 H18:I18 H17:I17 H16:I16 H15:I15 H14:I14 H13:I13 H12:I12 H11:I11 H10:I10 H9:I9 H8:I8 H24:U26 V24:X29 V34:X38 V30:X30 V31:X31 V32:X32 V33:X33 V41:X41 P40:T40 V39:X39 V44:X45 V42:X42 V43:X43 AB8 AB9 AB10 AB11 AB12 AB13 AB14 AB15 AB16 AB17 AB18 AB19 AB20 AB21 AB22 AB23 V40:X40 V46:X46 H27:I27 U27 U28 U29 N38:U38 U36:U37 U34 O50:U53 O49:U49 H56:U61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2" tint="-0.249977111117893"/>
    <pageSetUpPr fitToPage="1"/>
  </sheetPr>
  <dimension ref="A1:AG24"/>
  <sheetViews>
    <sheetView showGridLines="0" topLeftCell="F1" zoomScale="55" zoomScaleNormal="55" workbookViewId="0">
      <selection activeCell="G2" sqref="G2:W2"/>
    </sheetView>
  </sheetViews>
  <sheetFormatPr defaultColWidth="9.109375" defaultRowHeight="13.2"/>
  <cols>
    <col min="1" max="1" width="14.44140625" hidden="1" customWidth="1"/>
    <col min="2" max="5" width="0" hidden="1" customWidth="1"/>
    <col min="6" max="6" width="15" customWidth="1"/>
    <col min="7" max="7" width="3.6640625" customWidth="1"/>
    <col min="8" max="8" width="12.109375" customWidth="1"/>
    <col min="9" max="9" width="15.109375" customWidth="1"/>
    <col min="10" max="10" width="13.88671875" customWidth="1"/>
    <col min="11" max="11" width="18.6640625" customWidth="1"/>
    <col min="12" max="12" width="13.88671875" customWidth="1"/>
    <col min="13" max="13" width="18.88671875" customWidth="1"/>
    <col min="14" max="14" width="13.88671875" customWidth="1"/>
    <col min="15" max="15" width="18.6640625" customWidth="1"/>
    <col min="16" max="16" width="13.88671875" customWidth="1"/>
    <col min="17" max="17" width="19.5546875" customWidth="1"/>
    <col min="18" max="18" width="13.88671875" customWidth="1"/>
    <col min="19" max="19" width="20.5546875" customWidth="1"/>
    <col min="20" max="20" width="14.33203125" bestFit="1" customWidth="1"/>
    <col min="21" max="21" width="14.5546875" customWidth="1"/>
    <col min="22" max="22" width="11.88671875" bestFit="1" customWidth="1"/>
    <col min="23" max="25" width="14" customWidth="1"/>
    <col min="26" max="27" width="14" hidden="1" customWidth="1"/>
    <col min="28" max="29" width="11.33203125" hidden="1" customWidth="1"/>
    <col min="30" max="33" width="7.44140625" hidden="1" customWidth="1"/>
    <col min="34" max="35" width="7.44140625" customWidth="1"/>
  </cols>
  <sheetData>
    <row r="1" spans="1:29" ht="36" customHeight="1">
      <c r="G1" s="17"/>
      <c r="H1" s="359" t="s">
        <v>224</v>
      </c>
    </row>
    <row r="2" spans="1:29" ht="54" customHeight="1">
      <c r="A2" t="s">
        <v>124</v>
      </c>
      <c r="G2" s="1919" t="s">
        <v>626</v>
      </c>
      <c r="H2" s="1920"/>
      <c r="I2" s="1920"/>
      <c r="J2" s="1920"/>
      <c r="K2" s="1920"/>
      <c r="L2" s="1920"/>
      <c r="M2" s="1920"/>
      <c r="N2" s="1920"/>
      <c r="O2" s="1920"/>
      <c r="P2" s="1920"/>
      <c r="Q2" s="1920"/>
      <c r="R2" s="1920"/>
      <c r="S2" s="1920"/>
      <c r="T2" s="1920"/>
      <c r="U2" s="1920"/>
      <c r="V2" s="1920"/>
      <c r="W2" s="1920"/>
      <c r="X2" s="1370"/>
      <c r="Y2" s="1370"/>
      <c r="Z2" s="1370"/>
      <c r="AA2" s="1370"/>
    </row>
    <row r="3" spans="1:29" ht="21.75" customHeight="1" thickBot="1">
      <c r="G3" s="4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</row>
    <row r="4" spans="1:29" ht="85.95" customHeight="1">
      <c r="G4" s="22"/>
      <c r="H4" s="253"/>
      <c r="I4" s="1198"/>
      <c r="J4" s="1930" t="s">
        <v>412</v>
      </c>
      <c r="K4" s="1931"/>
      <c r="L4" s="1934" t="s">
        <v>415</v>
      </c>
      <c r="M4" s="1935"/>
      <c r="N4" s="1937" t="s">
        <v>413</v>
      </c>
      <c r="O4" s="1938"/>
      <c r="P4" s="1934" t="s">
        <v>245</v>
      </c>
      <c r="Q4" s="1935"/>
      <c r="R4" s="1934" t="s">
        <v>414</v>
      </c>
      <c r="S4" s="1942"/>
      <c r="T4" s="1930" t="s">
        <v>396</v>
      </c>
      <c r="U4" s="1943"/>
      <c r="V4" s="1934" t="s">
        <v>559</v>
      </c>
      <c r="W4" s="1935"/>
      <c r="Z4" s="1915" t="s">
        <v>93</v>
      </c>
      <c r="AA4" s="1916"/>
      <c r="AB4" s="1915" t="s">
        <v>85</v>
      </c>
      <c r="AC4" s="1921"/>
    </row>
    <row r="5" spans="1:29" ht="7.5" hidden="1" customHeight="1">
      <c r="G5" s="22"/>
      <c r="H5" s="253"/>
      <c r="I5" s="1198"/>
      <c r="J5" s="1932"/>
      <c r="K5" s="1933"/>
      <c r="L5" s="1923"/>
      <c r="M5" s="1936"/>
      <c r="N5" s="1939"/>
      <c r="O5" s="1940"/>
      <c r="P5" s="1923"/>
      <c r="Q5" s="1941"/>
      <c r="R5" s="1923"/>
      <c r="S5" s="1924"/>
      <c r="T5" s="1944"/>
      <c r="U5" s="1945"/>
      <c r="V5" s="1923"/>
      <c r="W5" s="1941"/>
      <c r="Z5" s="1917"/>
      <c r="AA5" s="1918"/>
      <c r="AB5" s="1917"/>
      <c r="AC5" s="1922"/>
    </row>
    <row r="6" spans="1:29" ht="7.5" hidden="1" customHeight="1" thickBot="1">
      <c r="G6" s="22"/>
      <c r="H6" s="253"/>
      <c r="I6" s="1198"/>
      <c r="J6" s="1290"/>
      <c r="K6" s="1291"/>
      <c r="L6" s="1292"/>
      <c r="M6" s="1291"/>
      <c r="N6" s="1290"/>
      <c r="O6" s="1291"/>
      <c r="P6" s="1292"/>
      <c r="Q6" s="1291"/>
      <c r="R6" s="1292"/>
      <c r="S6" s="1293"/>
      <c r="T6" s="1326"/>
      <c r="U6" s="1293"/>
      <c r="V6" s="1292"/>
      <c r="W6" s="1291"/>
      <c r="Z6" s="1925" t="s">
        <v>50</v>
      </c>
      <c r="AA6" s="1926"/>
      <c r="AB6" s="1925" t="s">
        <v>50</v>
      </c>
      <c r="AC6" s="1927"/>
    </row>
    <row r="7" spans="1:29" ht="25.95" customHeight="1" thickBo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22"/>
      <c r="H7" s="1199"/>
      <c r="I7" s="1200"/>
      <c r="J7" s="1294"/>
      <c r="K7" s="1295" t="s">
        <v>26</v>
      </c>
      <c r="L7" s="1251"/>
      <c r="M7" s="1295" t="s">
        <v>26</v>
      </c>
      <c r="N7" s="1294"/>
      <c r="O7" s="1295" t="s">
        <v>26</v>
      </c>
      <c r="P7" s="1251"/>
      <c r="Q7" s="1295" t="s">
        <v>26</v>
      </c>
      <c r="R7" s="1251"/>
      <c r="S7" s="1252" t="s">
        <v>26</v>
      </c>
      <c r="T7" s="1327"/>
      <c r="U7" s="1328" t="s">
        <v>26</v>
      </c>
      <c r="V7" s="1251"/>
      <c r="W7" s="1295" t="s">
        <v>26</v>
      </c>
      <c r="Z7" s="186"/>
      <c r="AA7" s="43" t="s">
        <v>26</v>
      </c>
      <c r="AB7" s="186"/>
      <c r="AC7" s="44" t="s">
        <v>26</v>
      </c>
    </row>
    <row r="8" spans="1:29" ht="30" customHeight="1">
      <c r="A8" t="s">
        <v>10</v>
      </c>
      <c r="B8" t="s">
        <v>130</v>
      </c>
      <c r="C8">
        <v>0</v>
      </c>
      <c r="D8">
        <v>1</v>
      </c>
      <c r="E8" t="str">
        <f>B8&amp;C8&amp;D8&amp;IF($A$2="Non-municipal","N",IF($A$2="Municiple","Y","error"))</f>
        <v>B101N</v>
      </c>
      <c r="G8" s="22"/>
      <c r="H8" s="1928" t="s">
        <v>10</v>
      </c>
      <c r="I8" s="1929"/>
      <c r="J8" s="1205">
        <v>242.9</v>
      </c>
      <c r="K8" s="1206">
        <f>ROUND(J8 * (1 + VAT), 2)</f>
        <v>279.33999999999997</v>
      </c>
      <c r="L8" s="1205">
        <v>0.45</v>
      </c>
      <c r="M8" s="1207">
        <f>ROUND(L8 * (1 + VAT), 2)</f>
        <v>0.52</v>
      </c>
      <c r="N8" s="1205">
        <v>15.81</v>
      </c>
      <c r="O8" s="1207">
        <f>ROUND(N8 * (1 + VAT), 2)</f>
        <v>18.18</v>
      </c>
      <c r="P8" s="1208">
        <v>22.12</v>
      </c>
      <c r="Q8" s="1209">
        <f>ROUND(P8 * (1 + VAT), 2)</f>
        <v>25.44</v>
      </c>
      <c r="R8" s="1208">
        <v>15.99</v>
      </c>
      <c r="S8" s="1209">
        <f>ROUND(R8 * (1 + VAT), 2)</f>
        <v>18.39</v>
      </c>
      <c r="T8" s="1210">
        <v>5.37</v>
      </c>
      <c r="U8" s="1211">
        <f>ROUND(T8 * (1 + VAT), 2)</f>
        <v>6.18</v>
      </c>
      <c r="V8" s="1208">
        <v>3</v>
      </c>
      <c r="W8" s="1209">
        <f>ROUND(V8 * (1 + VAT), 2)</f>
        <v>3.45</v>
      </c>
      <c r="Z8" s="191">
        <v>0</v>
      </c>
      <c r="AA8" s="192">
        <f>ROUND(Z8 * (1 + VAT), 2)</f>
        <v>0</v>
      </c>
      <c r="AB8" s="61">
        <v>0</v>
      </c>
      <c r="AC8" s="193">
        <f>ROUND(AB8 * (1 + VAT), 2)</f>
        <v>0</v>
      </c>
    </row>
    <row r="9" spans="1:29" ht="30" customHeight="1">
      <c r="A9" t="s">
        <v>11</v>
      </c>
      <c r="B9" t="s">
        <v>131</v>
      </c>
      <c r="C9">
        <v>0</v>
      </c>
      <c r="D9">
        <v>1</v>
      </c>
      <c r="E9" t="str">
        <f t="shared" ref="E9:E11" si="0">B9&amp;C9&amp;D9&amp;IF($A$2="Non-municipal","N",IF($A$2="Municiple","Y","error"))</f>
        <v>B201N</v>
      </c>
      <c r="G9" s="22"/>
      <c r="H9" s="1911" t="s">
        <v>11</v>
      </c>
      <c r="I9" s="1912"/>
      <c r="J9" s="1212">
        <v>242.9</v>
      </c>
      <c r="K9" s="1213">
        <f>ROUND(J9 * (1 + VAT), 2)</f>
        <v>279.33999999999997</v>
      </c>
      <c r="L9" s="1212">
        <v>0.45</v>
      </c>
      <c r="M9" s="1214">
        <f>ROUND(L9 * (1 + VAT), 2)</f>
        <v>0.52</v>
      </c>
      <c r="N9" s="1212">
        <v>15.81</v>
      </c>
      <c r="O9" s="1214">
        <f>ROUND(N9 * (1 + VAT), 2)</f>
        <v>18.18</v>
      </c>
      <c r="P9" s="1215">
        <v>32.86</v>
      </c>
      <c r="Q9" s="1216">
        <f>ROUND(P9 * (1 + VAT), 2)</f>
        <v>37.79</v>
      </c>
      <c r="R9" s="1215">
        <v>15.99</v>
      </c>
      <c r="S9" s="1216">
        <f>ROUND(R9 * (1 + VAT), 2)</f>
        <v>18.39</v>
      </c>
      <c r="T9" s="1217">
        <v>5.37</v>
      </c>
      <c r="U9" s="1218">
        <f>ROUND(T9 * (1 + VAT), 2)</f>
        <v>6.18</v>
      </c>
      <c r="V9" s="1208">
        <v>4.4800000000000004</v>
      </c>
      <c r="W9" s="1216">
        <f>ROUND(V9 * (1 + VAT), 2)</f>
        <v>5.15</v>
      </c>
      <c r="Z9" s="39">
        <f>Z8</f>
        <v>0</v>
      </c>
      <c r="AA9" s="83">
        <f>ROUND(Z9 * (1 + VAT), 2)</f>
        <v>0</v>
      </c>
      <c r="AB9" s="35">
        <f>AB8</f>
        <v>0</v>
      </c>
      <c r="AC9" s="190">
        <f>ROUND(AB9 * (1 + VAT), 2)</f>
        <v>0</v>
      </c>
    </row>
    <row r="10" spans="1:29" ht="30" customHeight="1">
      <c r="A10" t="s">
        <v>12</v>
      </c>
      <c r="B10" t="s">
        <v>132</v>
      </c>
      <c r="C10">
        <v>0</v>
      </c>
      <c r="D10">
        <v>1</v>
      </c>
      <c r="E10" t="str">
        <f t="shared" si="0"/>
        <v>B301N</v>
      </c>
      <c r="G10" s="22"/>
      <c r="H10" s="1911" t="s">
        <v>12</v>
      </c>
      <c r="I10" s="1912"/>
      <c r="J10" s="1212">
        <v>242.9</v>
      </c>
      <c r="K10" s="1219">
        <f>ROUND(J10 * (1 + VAT), 2)</f>
        <v>279.33999999999997</v>
      </c>
      <c r="L10" s="1212">
        <v>0.45</v>
      </c>
      <c r="M10" s="1220">
        <f>ROUND(L10 * (1 + VAT), 2)</f>
        <v>0.52</v>
      </c>
      <c r="N10" s="1212">
        <v>15.81</v>
      </c>
      <c r="O10" s="1220">
        <f>ROUND(N10 * (1 + VAT), 2)</f>
        <v>18.18</v>
      </c>
      <c r="P10" s="1215">
        <v>81.98</v>
      </c>
      <c r="Q10" s="1216">
        <f>ROUND(P10 * (1 + VAT), 2)</f>
        <v>94.28</v>
      </c>
      <c r="R10" s="1215">
        <v>15.99</v>
      </c>
      <c r="S10" s="1216">
        <f>ROUND(R10 * (1 + VAT), 2)</f>
        <v>18.39</v>
      </c>
      <c r="T10" s="1217">
        <v>5.37</v>
      </c>
      <c r="U10" s="1221">
        <f>ROUND(T10 * (1 + VAT), 2)</f>
        <v>6.18</v>
      </c>
      <c r="V10" s="1208">
        <v>11.18</v>
      </c>
      <c r="W10" s="1216">
        <f>ROUND(V10 * (1 + VAT), 2)</f>
        <v>12.86</v>
      </c>
      <c r="Z10" s="40">
        <f>Z8</f>
        <v>0</v>
      </c>
      <c r="AA10" s="84">
        <f>ROUND(Z10 * (1 + VAT), 2)</f>
        <v>0</v>
      </c>
      <c r="AB10" s="161">
        <f>AB8</f>
        <v>0</v>
      </c>
      <c r="AC10" s="189">
        <f>ROUND(AB10 * (1 + VAT), 2)</f>
        <v>0</v>
      </c>
    </row>
    <row r="11" spans="1:29" ht="30" customHeight="1" thickBot="1">
      <c r="A11" t="s">
        <v>13</v>
      </c>
      <c r="B11" t="s">
        <v>133</v>
      </c>
      <c r="C11">
        <v>0</v>
      </c>
      <c r="D11">
        <v>1</v>
      </c>
      <c r="E11" t="str">
        <f t="shared" si="0"/>
        <v>B401N</v>
      </c>
      <c r="G11" s="22"/>
      <c r="H11" s="1913" t="s">
        <v>13</v>
      </c>
      <c r="I11" s="1914"/>
      <c r="J11" s="1222">
        <v>378.06</v>
      </c>
      <c r="K11" s="1223">
        <f>ROUND(J11 * (1 + VAT), 2)</f>
        <v>434.77</v>
      </c>
      <c r="L11" s="1222">
        <v>0.45</v>
      </c>
      <c r="M11" s="1224">
        <f>ROUND(L11 * (1 + VAT), 2)</f>
        <v>0.52</v>
      </c>
      <c r="N11" s="1222">
        <v>15.81</v>
      </c>
      <c r="O11" s="1224">
        <f>ROUND(N11 * (1 + VAT), 2)</f>
        <v>18.18</v>
      </c>
      <c r="P11" s="1225"/>
      <c r="Q11" s="1226"/>
      <c r="R11" s="1227"/>
      <c r="S11" s="1228"/>
      <c r="T11" s="1229">
        <v>5.37</v>
      </c>
      <c r="U11" s="1230">
        <f>ROUND(T11 * (1 + VAT), 2)</f>
        <v>6.18</v>
      </c>
      <c r="V11" s="1226">
        <v>0</v>
      </c>
      <c r="W11" s="1329">
        <f>ROUND(V11 * (1 + VAT), 2)</f>
        <v>0</v>
      </c>
      <c r="Z11" s="38">
        <f>Z9</f>
        <v>0</v>
      </c>
      <c r="AA11" s="52">
        <f>ROUND(Z11 * (1 + VAT), 2)</f>
        <v>0</v>
      </c>
      <c r="AB11" s="36">
        <f>AB9</f>
        <v>0</v>
      </c>
      <c r="AC11" s="53">
        <f>ROUND(AB11 * (1 + VAT), 2)</f>
        <v>0</v>
      </c>
    </row>
    <row r="12" spans="1:29" ht="22.5" customHeight="1">
      <c r="G12" s="22"/>
      <c r="H12" s="86"/>
      <c r="I12" s="86"/>
      <c r="J12" s="62"/>
      <c r="K12" s="54"/>
      <c r="L12" s="9"/>
      <c r="M12" s="87"/>
      <c r="N12" s="62"/>
      <c r="O12" s="54"/>
      <c r="P12" s="62"/>
      <c r="Q12" s="54"/>
    </row>
    <row r="13" spans="1:29" ht="18" customHeight="1">
      <c r="R13" s="194"/>
      <c r="S13" s="194"/>
      <c r="T13" s="194"/>
      <c r="U13" s="194"/>
    </row>
    <row r="14" spans="1:29" ht="27.75" customHeight="1">
      <c r="R14" s="194"/>
      <c r="S14" s="194"/>
      <c r="T14" s="194"/>
      <c r="U14" s="194"/>
    </row>
    <row r="15" spans="1:29" ht="21" customHeight="1"/>
    <row r="17" ht="17.25" customHeight="1"/>
    <row r="18" ht="21" customHeight="1"/>
    <row r="23" ht="12.75" customHeight="1"/>
    <row r="24" ht="12.75" customHeight="1"/>
  </sheetData>
  <mergeCells count="17">
    <mergeCell ref="AB4:AC5"/>
    <mergeCell ref="R5:S5"/>
    <mergeCell ref="Z6:AA6"/>
    <mergeCell ref="AB6:AC6"/>
    <mergeCell ref="H8:I8"/>
    <mergeCell ref="J4:K5"/>
    <mergeCell ref="L4:M5"/>
    <mergeCell ref="N4:O5"/>
    <mergeCell ref="P4:Q5"/>
    <mergeCell ref="R4:S4"/>
    <mergeCell ref="T4:U5"/>
    <mergeCell ref="V4:W5"/>
    <mergeCell ref="H9:I9"/>
    <mergeCell ref="H10:I10"/>
    <mergeCell ref="H11:I11"/>
    <mergeCell ref="Z4:AA5"/>
    <mergeCell ref="G2:W2"/>
  </mergeCells>
  <hyperlinks>
    <hyperlink ref="H1" location="Menu!A1" display="Back to menu" xr:uid="{00000000-0004-0000-0C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 tint="0.59999389629810485"/>
    <pageSetUpPr fitToPage="1"/>
  </sheetPr>
  <dimension ref="A1:AI24"/>
  <sheetViews>
    <sheetView showGridLines="0" topLeftCell="G1" zoomScale="55" zoomScaleNormal="55" workbookViewId="0">
      <selection activeCell="T10" sqref="T10"/>
    </sheetView>
  </sheetViews>
  <sheetFormatPr defaultColWidth="9.109375" defaultRowHeight="13.2"/>
  <cols>
    <col min="1" max="1" width="14" hidden="1" customWidth="1"/>
    <col min="2" max="2" width="18.109375" hidden="1" customWidth="1"/>
    <col min="3" max="3" width="2.33203125" hidden="1" customWidth="1"/>
    <col min="4" max="4" width="1.33203125" hidden="1" customWidth="1"/>
    <col min="5" max="5" width="7.77734375" hidden="1" customWidth="1"/>
    <col min="6" max="6" width="0.109375" hidden="1" customWidth="1"/>
    <col min="7" max="7" width="1.6640625" customWidth="1"/>
    <col min="8" max="8" width="9.44140625" customWidth="1"/>
    <col min="9" max="9" width="19.44140625" customWidth="1"/>
    <col min="10" max="18" width="15.109375" customWidth="1"/>
    <col min="19" max="19" width="19.33203125" customWidth="1"/>
    <col min="20" max="20" width="17.33203125" customWidth="1"/>
    <col min="21" max="21" width="13.6640625" bestFit="1" customWidth="1"/>
    <col min="22" max="23" width="14.6640625" customWidth="1"/>
    <col min="24" max="24" width="11.88671875" bestFit="1" customWidth="1"/>
    <col min="25" max="25" width="13" bestFit="1" customWidth="1"/>
    <col min="26" max="27" width="11.33203125" hidden="1" customWidth="1"/>
    <col min="28" max="33" width="7.44140625" hidden="1" customWidth="1"/>
  </cols>
  <sheetData>
    <row r="1" spans="1:35" ht="36" customHeight="1">
      <c r="G1" s="17"/>
      <c r="H1" s="359" t="s">
        <v>224</v>
      </c>
    </row>
    <row r="2" spans="1:35" ht="54" customHeight="1">
      <c r="A2" t="s">
        <v>129</v>
      </c>
      <c r="G2" s="1952" t="s">
        <v>625</v>
      </c>
      <c r="H2" s="1953"/>
      <c r="I2" s="1953"/>
      <c r="J2" s="1953"/>
      <c r="K2" s="1953"/>
      <c r="L2" s="1953"/>
      <c r="M2" s="1953"/>
      <c r="N2" s="1953"/>
      <c r="O2" s="1953"/>
      <c r="P2" s="1953"/>
      <c r="Q2" s="1953"/>
      <c r="R2" s="1953"/>
      <c r="S2" s="1953"/>
      <c r="T2" s="1953"/>
      <c r="U2" s="1953"/>
      <c r="AH2" s="2"/>
      <c r="AI2" s="3"/>
    </row>
    <row r="3" spans="1:35" ht="17.7" customHeight="1" thickBot="1">
      <c r="G3" s="4"/>
    </row>
    <row r="4" spans="1:35" ht="93.6" customHeight="1">
      <c r="G4" s="22"/>
      <c r="H4" s="253"/>
      <c r="I4" s="1198"/>
      <c r="J4" s="1956" t="s">
        <v>412</v>
      </c>
      <c r="K4" s="1957"/>
      <c r="L4" s="1960" t="s">
        <v>415</v>
      </c>
      <c r="M4" s="1961"/>
      <c r="N4" s="1963" t="s">
        <v>413</v>
      </c>
      <c r="O4" s="1964"/>
      <c r="P4" s="1960" t="s">
        <v>245</v>
      </c>
      <c r="Q4" s="1961"/>
      <c r="R4" s="1960" t="s">
        <v>414</v>
      </c>
      <c r="S4" s="1968"/>
      <c r="T4" s="1969" t="s">
        <v>559</v>
      </c>
      <c r="U4" s="1968"/>
      <c r="Z4" s="1915" t="s">
        <v>93</v>
      </c>
      <c r="AA4" s="1916"/>
      <c r="AB4" s="1915" t="s">
        <v>85</v>
      </c>
      <c r="AC4" s="1921"/>
    </row>
    <row r="5" spans="1:35" ht="7.5" hidden="1" customHeight="1">
      <c r="G5" s="22"/>
      <c r="H5" s="253"/>
      <c r="I5" s="1198"/>
      <c r="J5" s="1958"/>
      <c r="K5" s="1959"/>
      <c r="L5" s="1954"/>
      <c r="M5" s="1962"/>
      <c r="N5" s="1965"/>
      <c r="O5" s="1966"/>
      <c r="P5" s="1954"/>
      <c r="Q5" s="1967"/>
      <c r="R5" s="1954"/>
      <c r="S5" s="1955"/>
      <c r="T5" s="1970"/>
      <c r="U5" s="1955"/>
      <c r="Z5" s="1917"/>
      <c r="AA5" s="1918"/>
      <c r="AB5" s="1917"/>
      <c r="AC5" s="1922"/>
    </row>
    <row r="6" spans="1:35" ht="7.5" hidden="1" customHeight="1" thickBot="1">
      <c r="G6" s="22"/>
      <c r="H6" s="253"/>
      <c r="I6" s="1198"/>
      <c r="J6" s="1296"/>
      <c r="K6" s="1297"/>
      <c r="L6" s="1298"/>
      <c r="M6" s="1297"/>
      <c r="N6" s="1296"/>
      <c r="O6" s="1297"/>
      <c r="P6" s="1298"/>
      <c r="Q6" s="1297"/>
      <c r="R6" s="1298"/>
      <c r="S6" s="1299"/>
      <c r="T6" s="1300"/>
      <c r="U6" s="1299"/>
      <c r="Z6" s="1925" t="s">
        <v>50</v>
      </c>
      <c r="AA6" s="1926"/>
      <c r="AB6" s="1925" t="s">
        <v>50</v>
      </c>
      <c r="AC6" s="1927"/>
    </row>
    <row r="7" spans="1:35" ht="44.25" customHeight="1" thickBot="1">
      <c r="A7" t="s">
        <v>76</v>
      </c>
      <c r="B7" t="s">
        <v>123</v>
      </c>
      <c r="D7" t="s">
        <v>120</v>
      </c>
      <c r="E7" t="s">
        <v>1</v>
      </c>
      <c r="F7" t="s">
        <v>121</v>
      </c>
      <c r="G7" s="22"/>
      <c r="H7" s="1199"/>
      <c r="I7" s="1200"/>
      <c r="J7" s="1301"/>
      <c r="K7" s="1302" t="s">
        <v>26</v>
      </c>
      <c r="L7" s="1303"/>
      <c r="M7" s="1302" t="s">
        <v>26</v>
      </c>
      <c r="N7" s="1301"/>
      <c r="O7" s="1302" t="s">
        <v>26</v>
      </c>
      <c r="P7" s="1303"/>
      <c r="Q7" s="1302" t="s">
        <v>26</v>
      </c>
      <c r="R7" s="1303"/>
      <c r="S7" s="1304" t="s">
        <v>26</v>
      </c>
      <c r="T7" s="1330"/>
      <c r="U7" s="1331" t="s">
        <v>26</v>
      </c>
      <c r="Z7" s="186"/>
      <c r="AA7" s="43" t="s">
        <v>26</v>
      </c>
      <c r="AB7" s="186"/>
      <c r="AC7" s="44" t="s">
        <v>26</v>
      </c>
    </row>
    <row r="8" spans="1:35" ht="30" customHeight="1">
      <c r="A8" t="s">
        <v>10</v>
      </c>
      <c r="B8" t="s">
        <v>536</v>
      </c>
      <c r="C8">
        <v>1</v>
      </c>
      <c r="D8">
        <v>0</v>
      </c>
      <c r="E8">
        <v>1</v>
      </c>
      <c r="F8" t="s">
        <v>537</v>
      </c>
      <c r="G8" s="22"/>
      <c r="H8" s="1950" t="s">
        <v>532</v>
      </c>
      <c r="I8" s="1951"/>
      <c r="J8" s="1205">
        <v>248.72</v>
      </c>
      <c r="K8" s="1206">
        <f>ROUND(J8 * (1 + VAT), 2)</f>
        <v>286.02999999999997</v>
      </c>
      <c r="L8" s="1205">
        <v>0.45</v>
      </c>
      <c r="M8" s="1207">
        <f>ROUND(L8 * (1 + VAT), 2)</f>
        <v>0.52</v>
      </c>
      <c r="N8" s="1205">
        <v>47.53</v>
      </c>
      <c r="O8" s="1207">
        <f>ROUND(N8 * (1 + VAT), 2)</f>
        <v>54.66</v>
      </c>
      <c r="P8" s="1208">
        <v>37.130000000000003</v>
      </c>
      <c r="Q8" s="1231">
        <f>ROUND(P8 * (1 + VAT), 2)</f>
        <v>42.7</v>
      </c>
      <c r="R8" s="1232">
        <v>20.5</v>
      </c>
      <c r="S8" s="1209">
        <f>ROUND(R8 * (1 + VAT), 2)</f>
        <v>23.58</v>
      </c>
      <c r="T8" s="1332">
        <v>3.3</v>
      </c>
      <c r="U8" s="1209">
        <f>ROUND(T8 * (1 + VAT), 2)</f>
        <v>3.8</v>
      </c>
      <c r="Z8" s="191">
        <v>0</v>
      </c>
      <c r="AA8" s="192">
        <f>ROUND(Z8 * (1 + VAT), 2)</f>
        <v>0</v>
      </c>
      <c r="AB8" s="61">
        <v>0</v>
      </c>
      <c r="AC8" s="193">
        <f>ROUND(AB8 * (1 + VAT), 2)</f>
        <v>0</v>
      </c>
    </row>
    <row r="9" spans="1:35" ht="30" customHeight="1">
      <c r="A9" t="s">
        <v>11</v>
      </c>
      <c r="B9" t="s">
        <v>536</v>
      </c>
      <c r="C9">
        <v>2</v>
      </c>
      <c r="D9">
        <v>0</v>
      </c>
      <c r="E9">
        <v>1</v>
      </c>
      <c r="F9" t="s">
        <v>538</v>
      </c>
      <c r="G9" s="22"/>
      <c r="H9" s="1946" t="s">
        <v>533</v>
      </c>
      <c r="I9" s="1947"/>
      <c r="J9" s="1212">
        <v>248.72</v>
      </c>
      <c r="K9" s="1213">
        <f>ROUND(J9 * (1 + VAT), 2)</f>
        <v>286.02999999999997</v>
      </c>
      <c r="L9" s="1212">
        <v>0.45</v>
      </c>
      <c r="M9" s="1214">
        <f>ROUND(L9 * (1 + VAT), 2)</f>
        <v>0.52</v>
      </c>
      <c r="N9" s="1212">
        <v>47.53</v>
      </c>
      <c r="O9" s="1214">
        <f>ROUND(N9 * (1 + VAT), 2)</f>
        <v>54.66</v>
      </c>
      <c r="P9" s="1215">
        <v>75.23</v>
      </c>
      <c r="Q9" s="1233">
        <f>ROUND(P9 * (1 + VAT), 2)</f>
        <v>86.51</v>
      </c>
      <c r="R9" s="1215">
        <v>20.5</v>
      </c>
      <c r="S9" s="1216">
        <f>ROUND(R9 * (1 + VAT), 2)</f>
        <v>23.58</v>
      </c>
      <c r="T9" s="1332">
        <v>6.09</v>
      </c>
      <c r="U9" s="1216">
        <f>ROUND(T9 * (1 + VAT), 2)</f>
        <v>7</v>
      </c>
      <c r="Z9" s="39">
        <f>Z8</f>
        <v>0</v>
      </c>
      <c r="AA9" s="83">
        <f>ROUND(Z9 * (1 + VAT), 2)</f>
        <v>0</v>
      </c>
      <c r="AB9" s="35">
        <f>AB8</f>
        <v>0</v>
      </c>
      <c r="AC9" s="190">
        <f>ROUND(AB9 * (1 + VAT), 2)</f>
        <v>0</v>
      </c>
    </row>
    <row r="10" spans="1:35" ht="30" customHeight="1">
      <c r="A10" t="s">
        <v>12</v>
      </c>
      <c r="B10" t="s">
        <v>536</v>
      </c>
      <c r="C10">
        <v>3</v>
      </c>
      <c r="D10">
        <v>0</v>
      </c>
      <c r="E10">
        <v>1</v>
      </c>
      <c r="F10" t="s">
        <v>539</v>
      </c>
      <c r="G10" s="22"/>
      <c r="H10" s="1946" t="s">
        <v>534</v>
      </c>
      <c r="I10" s="1947"/>
      <c r="J10" s="1212">
        <v>248.72</v>
      </c>
      <c r="K10" s="1219">
        <f>ROUND(J10 * (1 + VAT), 2)</f>
        <v>286.02999999999997</v>
      </c>
      <c r="L10" s="1212">
        <v>0.45</v>
      </c>
      <c r="M10" s="1220">
        <f>ROUND(L10 * (1 + VAT), 2)</f>
        <v>0.52</v>
      </c>
      <c r="N10" s="1212">
        <v>47.53</v>
      </c>
      <c r="O10" s="1220">
        <f>ROUND(N10 * (1 + VAT), 2)</f>
        <v>54.66</v>
      </c>
      <c r="P10" s="1215">
        <v>150.66</v>
      </c>
      <c r="Q10" s="1233">
        <f>ROUND(P10 * (1 + VAT), 2)</f>
        <v>173.26</v>
      </c>
      <c r="R10" s="1215">
        <v>20.5</v>
      </c>
      <c r="S10" s="1216">
        <f>ROUND(R10 * (1 + VAT), 2)</f>
        <v>23.58</v>
      </c>
      <c r="T10" s="1332">
        <v>12.85</v>
      </c>
      <c r="U10" s="1216">
        <f>ROUND(T10 * (1 + VAT), 2)</f>
        <v>14.78</v>
      </c>
      <c r="Z10" s="40">
        <f>Z8</f>
        <v>0</v>
      </c>
      <c r="AA10" s="84">
        <f>ROUND(Z10 * (1 + VAT), 2)</f>
        <v>0</v>
      </c>
      <c r="AB10" s="161">
        <f>AB8</f>
        <v>0</v>
      </c>
      <c r="AC10" s="189">
        <f>ROUND(AB10 * (1 + VAT), 2)</f>
        <v>0</v>
      </c>
    </row>
    <row r="11" spans="1:35" ht="30" customHeight="1" thickBot="1">
      <c r="A11" t="s">
        <v>13</v>
      </c>
      <c r="B11" t="s">
        <v>536</v>
      </c>
      <c r="C11">
        <v>4</v>
      </c>
      <c r="D11">
        <v>0</v>
      </c>
      <c r="E11">
        <v>1</v>
      </c>
      <c r="F11" t="s">
        <v>540</v>
      </c>
      <c r="G11" s="22"/>
      <c r="H11" s="1948" t="s">
        <v>535</v>
      </c>
      <c r="I11" s="1949"/>
      <c r="J11" s="1222">
        <v>378.05</v>
      </c>
      <c r="K11" s="1223">
        <f>ROUND(J11 * (1 + VAT), 2)</f>
        <v>434.76</v>
      </c>
      <c r="L11" s="1222">
        <v>0.45</v>
      </c>
      <c r="M11" s="1224">
        <f>ROUND(L11 * (1 + VAT), 2)</f>
        <v>0.52</v>
      </c>
      <c r="N11" s="1222">
        <v>47.53</v>
      </c>
      <c r="O11" s="1224">
        <f>ROUND(N11 * (1 + VAT), 2)</f>
        <v>54.66</v>
      </c>
      <c r="P11" s="1225"/>
      <c r="Q11" s="1226"/>
      <c r="R11" s="1227"/>
      <c r="S11" s="1228"/>
      <c r="T11" s="1333"/>
      <c r="U11" s="1329"/>
      <c r="Z11" s="38">
        <f>Z9</f>
        <v>0</v>
      </c>
      <c r="AA11" s="52">
        <f>ROUND(Z11 * (1 + VAT), 2)</f>
        <v>0</v>
      </c>
      <c r="AB11" s="36">
        <f>AB9</f>
        <v>0</v>
      </c>
      <c r="AC11" s="53">
        <f>ROUND(AB11 * (1 + VAT), 2)</f>
        <v>0</v>
      </c>
    </row>
    <row r="12" spans="1:35" ht="22.5" customHeight="1">
      <c r="G12" s="22"/>
      <c r="H12" s="86"/>
      <c r="I12" s="86"/>
      <c r="J12" s="62"/>
      <c r="K12" s="54"/>
      <c r="L12" s="9"/>
      <c r="M12" s="87"/>
      <c r="N12" s="62"/>
      <c r="O12" s="54"/>
      <c r="P12" s="62"/>
      <c r="Q12" s="54"/>
    </row>
    <row r="13" spans="1:35" ht="18" customHeight="1">
      <c r="R13" s="194"/>
      <c r="S13" s="194"/>
      <c r="T13" s="194"/>
      <c r="U13" s="194"/>
      <c r="V13" s="194"/>
      <c r="W13" s="194"/>
    </row>
    <row r="14" spans="1:35" ht="27.75" customHeight="1">
      <c r="R14" s="194"/>
      <c r="S14" s="194"/>
      <c r="T14" s="194"/>
      <c r="U14" s="194"/>
      <c r="V14" s="194"/>
      <c r="W14" s="194"/>
    </row>
    <row r="15" spans="1:35" ht="21" customHeight="1"/>
    <row r="17" ht="17.25" customHeight="1"/>
    <row r="18" ht="21" customHeight="1"/>
    <row r="23" ht="12.75" customHeight="1"/>
    <row r="24" ht="12.75" customHeight="1"/>
  </sheetData>
  <mergeCells count="16">
    <mergeCell ref="AB4:AC5"/>
    <mergeCell ref="R5:S5"/>
    <mergeCell ref="Z6:AA6"/>
    <mergeCell ref="AB6:AC6"/>
    <mergeCell ref="J4:K5"/>
    <mergeCell ref="L4:M5"/>
    <mergeCell ref="N4:O5"/>
    <mergeCell ref="P4:Q5"/>
    <mergeCell ref="R4:S4"/>
    <mergeCell ref="Z4:AA5"/>
    <mergeCell ref="T4:U5"/>
    <mergeCell ref="H9:I9"/>
    <mergeCell ref="H10:I10"/>
    <mergeCell ref="H11:I11"/>
    <mergeCell ref="H8:I8"/>
    <mergeCell ref="G2:U2"/>
  </mergeCells>
  <hyperlinks>
    <hyperlink ref="H1" location="Menu!A1" display="Back to menu" xr:uid="{00000000-0004-0000-0D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ignoredErrors>
    <ignoredError sqref="L12:S12" formula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2" tint="-0.249977111117893"/>
    <pageSetUpPr fitToPage="1"/>
  </sheetPr>
  <dimension ref="A1:AC22"/>
  <sheetViews>
    <sheetView showGridLines="0" topLeftCell="F1" zoomScale="55" zoomScaleNormal="55" workbookViewId="0">
      <selection activeCell="G2" sqref="G2:O2"/>
    </sheetView>
  </sheetViews>
  <sheetFormatPr defaultColWidth="9.109375" defaultRowHeight="13.2"/>
  <cols>
    <col min="1" max="1" width="42" hidden="1" customWidth="1"/>
    <col min="2" max="5" width="9.109375" hidden="1" customWidth="1"/>
    <col min="6" max="6" width="3.33203125" customWidth="1"/>
    <col min="7" max="7" width="6.109375" customWidth="1"/>
    <col min="8" max="8" width="31" customWidth="1"/>
    <col min="9" max="9" width="19.88671875" customWidth="1"/>
    <col min="10" max="10" width="34.88671875" customWidth="1"/>
    <col min="11" max="11" width="20.33203125" customWidth="1"/>
    <col min="12" max="12" width="18.88671875" customWidth="1"/>
    <col min="13" max="14" width="17" customWidth="1"/>
    <col min="15" max="15" width="3.33203125" customWidth="1"/>
    <col min="16" max="16" width="15.33203125" customWidth="1"/>
    <col min="17" max="17" width="10.88671875" customWidth="1"/>
    <col min="19" max="19" width="9.88671875" customWidth="1"/>
    <col min="21" max="21" width="9.88671875" customWidth="1"/>
  </cols>
  <sheetData>
    <row r="1" spans="1:29" ht="36" customHeight="1">
      <c r="H1" s="359" t="s">
        <v>224</v>
      </c>
    </row>
    <row r="2" spans="1:29" ht="54" customHeight="1">
      <c r="A2" t="s">
        <v>124</v>
      </c>
      <c r="G2" s="1971" t="s">
        <v>627</v>
      </c>
      <c r="H2" s="1972"/>
      <c r="I2" s="1972"/>
      <c r="J2" s="1972"/>
      <c r="K2" s="1972"/>
      <c r="L2" s="1972"/>
      <c r="M2" s="1972"/>
      <c r="N2" s="1972"/>
      <c r="O2" s="1973"/>
      <c r="AB2" s="2"/>
      <c r="AC2" s="3"/>
    </row>
    <row r="3" spans="1:29" ht="15" customHeight="1" thickBot="1"/>
    <row r="4" spans="1:29" ht="24" customHeight="1">
      <c r="H4" s="566"/>
      <c r="I4" s="567"/>
      <c r="J4" s="568"/>
      <c r="K4" s="1980" t="s">
        <v>18</v>
      </c>
      <c r="L4" s="1981"/>
      <c r="M4" s="1982" t="s">
        <v>19</v>
      </c>
      <c r="N4" s="1983"/>
    </row>
    <row r="5" spans="1:29" ht="22.8">
      <c r="A5" t="s">
        <v>76</v>
      </c>
      <c r="B5" t="s">
        <v>123</v>
      </c>
      <c r="C5" t="s">
        <v>120</v>
      </c>
      <c r="D5" t="s">
        <v>1</v>
      </c>
      <c r="E5" t="s">
        <v>121</v>
      </c>
      <c r="H5" s="760"/>
      <c r="I5" s="983"/>
      <c r="J5" s="984"/>
      <c r="K5" s="985" t="s">
        <v>35</v>
      </c>
      <c r="L5" s="700" t="s">
        <v>26</v>
      </c>
      <c r="M5" s="986" t="s">
        <v>35</v>
      </c>
      <c r="N5" s="702" t="s">
        <v>26</v>
      </c>
    </row>
    <row r="6" spans="1:29" ht="30" customHeight="1">
      <c r="A6" s="245" t="s">
        <v>187</v>
      </c>
      <c r="B6" s="245" t="s">
        <v>188</v>
      </c>
      <c r="C6">
        <v>0</v>
      </c>
      <c r="D6">
        <v>1</v>
      </c>
      <c r="E6" t="str">
        <f>B6&amp;C6&amp;D6&amp;IF($A$2="Non-municipal","N",IF($A$2="Municiple","Y","error"))</f>
        <v>Pu01N</v>
      </c>
      <c r="H6" s="1984" t="s">
        <v>20</v>
      </c>
      <c r="I6" s="1986" t="s">
        <v>412</v>
      </c>
      <c r="J6" s="1987"/>
      <c r="K6" s="987">
        <v>263.32</v>
      </c>
      <c r="L6" s="988">
        <f>ROUND(K6 * (1 + VAT), 2)</f>
        <v>302.82</v>
      </c>
      <c r="M6" s="987">
        <v>252.56</v>
      </c>
      <c r="N6" s="989">
        <f>ROUND(M6 * (1 + VAT), 2)</f>
        <v>290.44</v>
      </c>
    </row>
    <row r="7" spans="1:29" ht="30" customHeight="1" thickBot="1">
      <c r="A7" s="245" t="s">
        <v>189</v>
      </c>
      <c r="B7" s="245" t="s">
        <v>190</v>
      </c>
      <c r="C7">
        <v>0</v>
      </c>
      <c r="D7">
        <v>1</v>
      </c>
      <c r="E7" t="str">
        <f>B7&amp;C7&amp;D7&amp;IF($A$2="Non-municipal","N",IF($A$2="Municiple","Y","error"))</f>
        <v>Pa01N</v>
      </c>
      <c r="H7" s="1985"/>
      <c r="I7" s="1988" t="s">
        <v>417</v>
      </c>
      <c r="J7" s="1989"/>
      <c r="K7" s="990">
        <v>87.77</v>
      </c>
      <c r="L7" s="991">
        <f>ROUND(K7 * (1 + VAT), 2)</f>
        <v>100.94</v>
      </c>
      <c r="M7" s="990">
        <v>184.37</v>
      </c>
      <c r="N7" s="992">
        <f>ROUND(M7 * (1 + VAT), 2)</f>
        <v>212.03</v>
      </c>
    </row>
    <row r="8" spans="1:29" ht="23.4" thickBot="1">
      <c r="H8" s="993"/>
      <c r="I8" s="994"/>
      <c r="J8" s="994"/>
      <c r="K8" s="695"/>
      <c r="L8" s="995"/>
      <c r="M8" s="996"/>
      <c r="N8" s="997"/>
    </row>
    <row r="9" spans="1:29" ht="45.45" customHeight="1" thickBot="1">
      <c r="A9" s="245" t="s">
        <v>191</v>
      </c>
      <c r="B9" s="245" t="s">
        <v>192</v>
      </c>
      <c r="C9">
        <v>0</v>
      </c>
      <c r="D9">
        <v>1</v>
      </c>
      <c r="E9" t="str">
        <f>B9&amp;C9&amp;D9&amp;IF($A$2="Non-municipal","N",IF($A$2="Municiple","Y","error"))</f>
        <v>Pt01N</v>
      </c>
      <c r="H9" s="998" t="s">
        <v>416</v>
      </c>
      <c r="I9" s="1974" t="s">
        <v>418</v>
      </c>
      <c r="J9" s="1975"/>
      <c r="K9" s="999">
        <v>35.130000000000003</v>
      </c>
      <c r="L9" s="1000">
        <f>ROUND(K9 * (1 + VAT), 2)</f>
        <v>40.4</v>
      </c>
      <c r="M9" s="1976"/>
      <c r="N9" s="1976"/>
    </row>
    <row r="10" spans="1:29" ht="23.4" thickBot="1">
      <c r="H10" s="1001"/>
      <c r="I10" s="1001"/>
      <c r="J10" s="1001"/>
      <c r="K10" s="604"/>
      <c r="L10" s="604"/>
      <c r="M10" s="1002"/>
      <c r="N10" s="1002"/>
    </row>
    <row r="11" spans="1:29" ht="18" customHeight="1">
      <c r="H11" s="1879" t="s">
        <v>80</v>
      </c>
      <c r="I11" s="1977"/>
      <c r="J11" s="1880"/>
      <c r="K11" s="1977" t="s">
        <v>81</v>
      </c>
      <c r="L11" s="1979"/>
      <c r="M11" s="604"/>
      <c r="N11" s="604"/>
    </row>
    <row r="12" spans="1:29" ht="18" customHeight="1">
      <c r="H12" s="1621"/>
      <c r="I12" s="1978"/>
      <c r="J12" s="1622"/>
      <c r="K12" s="986" t="s">
        <v>35</v>
      </c>
      <c r="L12" s="702" t="s">
        <v>26</v>
      </c>
      <c r="M12" s="604"/>
      <c r="N12" s="604"/>
    </row>
    <row r="13" spans="1:29" ht="27.75" customHeight="1">
      <c r="A13" s="245" t="s">
        <v>185</v>
      </c>
      <c r="B13" s="245" t="s">
        <v>186</v>
      </c>
      <c r="C13">
        <v>0</v>
      </c>
      <c r="D13">
        <v>1</v>
      </c>
      <c r="E13" t="str">
        <f>B13&amp;C13&amp;D13&amp;IF($A$2="Non-municipal","N",IF($A$2="Municiple","Y","error"))</f>
        <v>Plu01N</v>
      </c>
      <c r="H13" s="1003"/>
      <c r="I13" s="1004"/>
      <c r="J13" s="1005" t="s">
        <v>82</v>
      </c>
      <c r="K13" s="1006">
        <v>108.4</v>
      </c>
      <c r="L13" s="1371">
        <f>ROUND(K13 * (1 + VAT), 2)</f>
        <v>124.66</v>
      </c>
      <c r="M13" s="604"/>
      <c r="N13" s="604"/>
    </row>
    <row r="14" spans="1:29" ht="27.75" customHeight="1" thickBot="1">
      <c r="A14" s="245" t="s">
        <v>183</v>
      </c>
      <c r="B14" s="245" t="s">
        <v>184</v>
      </c>
      <c r="C14">
        <v>0</v>
      </c>
      <c r="D14">
        <v>1</v>
      </c>
      <c r="E14" t="str">
        <f>B14&amp;C14&amp;D14&amp;IF($A$2="Non-municipal","N",IF($A$2="Municiple","Y","error"))</f>
        <v>Plhm01N</v>
      </c>
      <c r="H14" s="1007"/>
      <c r="I14" s="1008"/>
      <c r="J14" s="1009" t="s">
        <v>83</v>
      </c>
      <c r="K14" s="990">
        <v>2523.56</v>
      </c>
      <c r="L14" s="1372">
        <f>ROUND(K14 * (1 + VAT), 2)</f>
        <v>2902.09</v>
      </c>
      <c r="M14" s="604"/>
      <c r="N14" s="604"/>
    </row>
    <row r="15" spans="1:29" ht="20.399999999999999">
      <c r="H15" s="253"/>
      <c r="I15" s="253"/>
      <c r="J15" s="253"/>
      <c r="K15" s="253"/>
      <c r="L15" s="253"/>
      <c r="M15" s="253"/>
      <c r="N15" s="253"/>
    </row>
    <row r="16" spans="1:29" ht="20.399999999999999">
      <c r="H16" s="253"/>
      <c r="I16" s="253"/>
      <c r="J16" s="253"/>
      <c r="K16" s="253"/>
      <c r="L16" s="253"/>
      <c r="M16" s="253"/>
      <c r="N16" s="253"/>
    </row>
    <row r="17" spans="8:14" ht="20.399999999999999">
      <c r="H17" s="253"/>
      <c r="I17" s="253"/>
      <c r="J17" s="253"/>
      <c r="K17" s="253"/>
      <c r="L17" s="253"/>
      <c r="M17" s="253"/>
      <c r="N17" s="253"/>
    </row>
    <row r="20" spans="8:14" ht="17.399999999999999">
      <c r="J20" s="424"/>
      <c r="K20" s="424"/>
    </row>
    <row r="21" spans="8:14" ht="17.399999999999999">
      <c r="J21" s="424"/>
      <c r="K21" s="425"/>
    </row>
    <row r="22" spans="8:14" ht="17.399999999999999">
      <c r="J22" s="424"/>
      <c r="K22" s="425"/>
    </row>
  </sheetData>
  <mergeCells count="10">
    <mergeCell ref="G2:O2"/>
    <mergeCell ref="I9:J9"/>
    <mergeCell ref="M9:N9"/>
    <mergeCell ref="H11:J12"/>
    <mergeCell ref="K11:L11"/>
    <mergeCell ref="K4:L4"/>
    <mergeCell ref="M4:N4"/>
    <mergeCell ref="H6:H7"/>
    <mergeCell ref="I6:J6"/>
    <mergeCell ref="I7:J7"/>
  </mergeCells>
  <hyperlinks>
    <hyperlink ref="H1" location="Menu!A1" display="Back to menu" xr:uid="{00000000-0004-0000-0E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6" tint="0.59999389629810485"/>
    <pageSetUpPr fitToPage="1"/>
  </sheetPr>
  <dimension ref="A1:AC14"/>
  <sheetViews>
    <sheetView showGridLines="0" topLeftCell="F1" zoomScale="55" zoomScaleNormal="55" workbookViewId="0">
      <selection activeCell="G2" sqref="G2:O2"/>
    </sheetView>
  </sheetViews>
  <sheetFormatPr defaultColWidth="9.109375" defaultRowHeight="13.2"/>
  <cols>
    <col min="1" max="1" width="42" hidden="1" customWidth="1"/>
    <col min="2" max="4" width="9.109375" hidden="1" customWidth="1"/>
    <col min="5" max="5" width="8" hidden="1" customWidth="1"/>
    <col min="6" max="6" width="9.109375" customWidth="1"/>
    <col min="7" max="7" width="2.6640625" customWidth="1"/>
    <col min="8" max="10" width="27.44140625" customWidth="1"/>
    <col min="11" max="14" width="21.6640625" customWidth="1"/>
    <col min="15" max="16" width="15.33203125" customWidth="1"/>
    <col min="17" max="17" width="10.88671875" customWidth="1"/>
    <col min="19" max="19" width="9.88671875" customWidth="1"/>
    <col min="21" max="21" width="9.88671875" customWidth="1"/>
  </cols>
  <sheetData>
    <row r="1" spans="1:29" ht="36" customHeight="1">
      <c r="H1" s="359" t="s">
        <v>224</v>
      </c>
    </row>
    <row r="2" spans="1:29" ht="54" customHeight="1">
      <c r="A2" t="s">
        <v>208</v>
      </c>
      <c r="G2" s="1990" t="s">
        <v>628</v>
      </c>
      <c r="H2" s="1991"/>
      <c r="I2" s="1991"/>
      <c r="J2" s="1991"/>
      <c r="K2" s="1991"/>
      <c r="L2" s="1991"/>
      <c r="M2" s="1991"/>
      <c r="N2" s="1991"/>
      <c r="O2" s="1992"/>
      <c r="AB2" s="1234" t="e">
        <f>SUM(#REF!)</f>
        <v>#REF!</v>
      </c>
      <c r="AC2" s="1235" t="s">
        <v>0</v>
      </c>
    </row>
    <row r="3" spans="1:29" ht="15" customHeight="1" thickBot="1"/>
    <row r="4" spans="1:29" ht="24" customHeight="1">
      <c r="H4" s="1010"/>
      <c r="I4" s="1011"/>
      <c r="J4" s="1012"/>
      <c r="K4" s="1999" t="s">
        <v>18</v>
      </c>
      <c r="L4" s="2000"/>
      <c r="M4" s="2001" t="s">
        <v>19</v>
      </c>
      <c r="N4" s="2002"/>
      <c r="O4" s="604"/>
    </row>
    <row r="5" spans="1:29" ht="22.8">
      <c r="A5" t="s">
        <v>76</v>
      </c>
      <c r="B5" t="s">
        <v>123</v>
      </c>
      <c r="C5" t="s">
        <v>120</v>
      </c>
      <c r="D5" t="s">
        <v>1</v>
      </c>
      <c r="E5" t="s">
        <v>121</v>
      </c>
      <c r="H5" s="794"/>
      <c r="I5" s="1013"/>
      <c r="J5" s="1014"/>
      <c r="K5" s="1015" t="s">
        <v>35</v>
      </c>
      <c r="L5" s="742" t="s">
        <v>26</v>
      </c>
      <c r="M5" s="1016" t="s">
        <v>35</v>
      </c>
      <c r="N5" s="744" t="s">
        <v>26</v>
      </c>
      <c r="O5" s="604"/>
      <c r="P5" s="251"/>
      <c r="Q5" s="251"/>
      <c r="R5" s="251"/>
      <c r="S5" s="251"/>
      <c r="T5" s="251"/>
    </row>
    <row r="6" spans="1:29" ht="30" customHeight="1">
      <c r="A6" s="245" t="s">
        <v>187</v>
      </c>
      <c r="B6" s="245" t="s">
        <v>188</v>
      </c>
      <c r="C6">
        <v>0</v>
      </c>
      <c r="D6">
        <v>1</v>
      </c>
      <c r="E6" t="str">
        <f>B6&amp;C6&amp;D6&amp;IF($A$2="Non-municipal","N",IF($A$2="Municipal","Y","error"))</f>
        <v>Pu01Y</v>
      </c>
      <c r="H6" s="2003" t="s">
        <v>20</v>
      </c>
      <c r="I6" s="2005" t="s">
        <v>412</v>
      </c>
      <c r="J6" s="2006"/>
      <c r="K6" s="987">
        <v>280.54000000000002</v>
      </c>
      <c r="L6" s="988">
        <f>ROUND(K6 * (1 + VAT), 2)</f>
        <v>322.62</v>
      </c>
      <c r="M6" s="987">
        <v>248.34</v>
      </c>
      <c r="N6" s="989">
        <f>ROUND(M6 * (1 + VAT), 2)</f>
        <v>285.58999999999997</v>
      </c>
      <c r="O6" s="604"/>
      <c r="P6" s="251"/>
      <c r="Q6" s="251"/>
      <c r="R6" s="251"/>
      <c r="S6" s="251"/>
      <c r="T6" s="251"/>
    </row>
    <row r="7" spans="1:29" ht="30" customHeight="1" thickBot="1">
      <c r="A7" s="245" t="s">
        <v>189</v>
      </c>
      <c r="B7" s="245" t="s">
        <v>190</v>
      </c>
      <c r="C7">
        <v>0</v>
      </c>
      <c r="D7">
        <v>1</v>
      </c>
      <c r="E7" t="str">
        <f>B7&amp;C7&amp;D7&amp;IF($A$2="Non-municipal","N",IF($A$2="Municipal","Y","error"))</f>
        <v>Pa01Y</v>
      </c>
      <c r="H7" s="2004"/>
      <c r="I7" s="2007" t="s">
        <v>417</v>
      </c>
      <c r="J7" s="2008"/>
      <c r="K7" s="990">
        <v>93.51</v>
      </c>
      <c r="L7" s="991">
        <f>ROUND(K7 * (1 + VAT), 2)</f>
        <v>107.54</v>
      </c>
      <c r="M7" s="990">
        <v>181.28</v>
      </c>
      <c r="N7" s="992">
        <f>ROUND(M7 * (1 + VAT), 2)</f>
        <v>208.47</v>
      </c>
      <c r="O7" s="604"/>
      <c r="P7" s="251"/>
      <c r="Q7" s="251"/>
      <c r="R7" s="251"/>
      <c r="S7" s="251"/>
      <c r="T7" s="251"/>
    </row>
    <row r="8" spans="1:29" ht="23.4" thickBot="1">
      <c r="H8" s="993"/>
      <c r="I8" s="994"/>
      <c r="J8" s="994"/>
      <c r="K8" s="695"/>
      <c r="L8" s="995"/>
      <c r="M8" s="996"/>
      <c r="N8" s="997"/>
      <c r="O8" s="604"/>
      <c r="P8" s="251"/>
      <c r="Q8" s="251"/>
      <c r="R8" s="251"/>
      <c r="S8" s="251"/>
      <c r="T8" s="251"/>
    </row>
    <row r="9" spans="1:29" ht="43.2" customHeight="1" thickBot="1">
      <c r="A9" s="245" t="s">
        <v>191</v>
      </c>
      <c r="B9" s="245" t="s">
        <v>192</v>
      </c>
      <c r="C9">
        <v>0</v>
      </c>
      <c r="D9">
        <v>1</v>
      </c>
      <c r="E9" t="str">
        <f>B9&amp;C9&amp;D9&amp;IF($A$2="Non-municipal","N",IF($A$2="Municipal","Y","error"))</f>
        <v>Pt01Y</v>
      </c>
      <c r="H9" s="1373" t="s">
        <v>458</v>
      </c>
      <c r="I9" s="1993" t="s">
        <v>418</v>
      </c>
      <c r="J9" s="1994"/>
      <c r="K9" s="999">
        <v>34.386858093848041</v>
      </c>
      <c r="L9" s="1000">
        <f>ROUND(K9 * (1 + VAT), 2)</f>
        <v>39.54</v>
      </c>
      <c r="M9" s="1976"/>
      <c r="N9" s="1976"/>
      <c r="O9" s="604"/>
      <c r="P9" s="251"/>
      <c r="Q9" s="251"/>
      <c r="R9" s="251"/>
      <c r="S9" s="251"/>
      <c r="T9" s="251"/>
    </row>
    <row r="10" spans="1:29" ht="23.4" thickBot="1">
      <c r="H10" s="1001"/>
      <c r="I10" s="1001"/>
      <c r="J10" s="1001"/>
      <c r="K10" s="604"/>
      <c r="L10" s="604"/>
      <c r="M10" s="1002"/>
      <c r="N10" s="1002"/>
      <c r="O10" s="604"/>
    </row>
    <row r="11" spans="1:29" ht="18" customHeight="1">
      <c r="H11" s="1995" t="s">
        <v>80</v>
      </c>
      <c r="I11" s="1996"/>
      <c r="J11" s="1997"/>
      <c r="K11" s="1996" t="s">
        <v>81</v>
      </c>
      <c r="L11" s="1998"/>
      <c r="M11" s="604"/>
      <c r="N11" s="604"/>
      <c r="O11" s="604"/>
    </row>
    <row r="12" spans="1:29" ht="18" customHeight="1">
      <c r="H12" s="1710"/>
      <c r="I12" s="1725"/>
      <c r="J12" s="1711"/>
      <c r="K12" s="1016" t="s">
        <v>35</v>
      </c>
      <c r="L12" s="744" t="s">
        <v>26</v>
      </c>
      <c r="M12" s="604"/>
      <c r="N12" s="604"/>
      <c r="O12" s="604"/>
    </row>
    <row r="13" spans="1:29" ht="30" customHeight="1">
      <c r="A13" s="245" t="s">
        <v>185</v>
      </c>
      <c r="B13" s="245" t="s">
        <v>186</v>
      </c>
      <c r="C13">
        <v>0</v>
      </c>
      <c r="D13">
        <v>1</v>
      </c>
      <c r="E13" t="str">
        <f>B13&amp;C13&amp;D13&amp;IF($A$2="Non-municipal","N",IF($A$2="Municipal","Y","error"))</f>
        <v>Plu01Y</v>
      </c>
      <c r="H13" s="1017"/>
      <c r="I13" s="1018"/>
      <c r="J13" s="1019" t="s">
        <v>82</v>
      </c>
      <c r="K13" s="1006">
        <v>115.40504171895425</v>
      </c>
      <c r="L13" s="1371">
        <f>ROUND(K13 * (1 + VAT), 2)</f>
        <v>132.72</v>
      </c>
      <c r="M13" s="604"/>
      <c r="N13" s="604"/>
      <c r="O13" s="604"/>
    </row>
    <row r="14" spans="1:29" ht="30" customHeight="1" thickBot="1">
      <c r="A14" s="245" t="s">
        <v>183</v>
      </c>
      <c r="B14" s="245" t="s">
        <v>184</v>
      </c>
      <c r="C14">
        <v>0</v>
      </c>
      <c r="D14">
        <v>1</v>
      </c>
      <c r="E14" t="str">
        <f>B14&amp;C14&amp;D14&amp;IF($A$2="Non-municipal","N",IF($A$2="Municipal","Y","error"))</f>
        <v>Plhm01Y</v>
      </c>
      <c r="H14" s="1020"/>
      <c r="I14" s="1021"/>
      <c r="J14" s="1022" t="s">
        <v>83</v>
      </c>
      <c r="K14" s="990">
        <v>2695.29</v>
      </c>
      <c r="L14" s="1372">
        <f>ROUND(K14 * (1 + VAT), 2)</f>
        <v>3099.58</v>
      </c>
      <c r="M14" s="604"/>
      <c r="N14" s="604"/>
      <c r="O14" s="604"/>
    </row>
  </sheetData>
  <mergeCells count="10">
    <mergeCell ref="G2:O2"/>
    <mergeCell ref="I9:J9"/>
    <mergeCell ref="M9:N9"/>
    <mergeCell ref="H11:J12"/>
    <mergeCell ref="K11:L11"/>
    <mergeCell ref="K4:L4"/>
    <mergeCell ref="M4:N4"/>
    <mergeCell ref="H6:H7"/>
    <mergeCell ref="I6:J6"/>
    <mergeCell ref="I7:J7"/>
  </mergeCells>
  <hyperlinks>
    <hyperlink ref="H1" location="Menu!A1" display="Back to menu" xr:uid="{00000000-0004-0000-0F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ignoredErrors>
    <ignoredError sqref="M8" formula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2" tint="-0.249977111117893"/>
    <pageSetUpPr fitToPage="1"/>
  </sheetPr>
  <dimension ref="A1:AG21"/>
  <sheetViews>
    <sheetView showGridLines="0" topLeftCell="F1" zoomScale="55" zoomScaleNormal="55" workbookViewId="0"/>
  </sheetViews>
  <sheetFormatPr defaultColWidth="9.109375" defaultRowHeight="13.2"/>
  <cols>
    <col min="1" max="1" width="26.6640625" hidden="1" customWidth="1"/>
    <col min="2" max="5" width="9.109375" hidden="1" customWidth="1"/>
    <col min="6" max="6" width="7.88671875" customWidth="1"/>
    <col min="7" max="7" width="3.109375" customWidth="1"/>
    <col min="8" max="8" width="7.88671875" customWidth="1"/>
    <col min="9" max="9" width="30.88671875" customWidth="1"/>
    <col min="10" max="10" width="26" customWidth="1"/>
    <col min="11" max="11" width="17.33203125" customWidth="1"/>
    <col min="12" max="12" width="23.6640625" customWidth="1"/>
    <col min="13" max="15" width="17.33203125" customWidth="1"/>
    <col min="16" max="16" width="12.5546875" bestFit="1" customWidth="1"/>
    <col min="17" max="17" width="17.88671875" customWidth="1"/>
    <col min="18" max="18" width="12.5546875" bestFit="1" customWidth="1"/>
    <col min="19" max="21" width="12.88671875" customWidth="1"/>
    <col min="22" max="22" width="13.33203125" customWidth="1"/>
  </cols>
  <sheetData>
    <row r="1" spans="1:33" ht="36" customHeight="1">
      <c r="G1" s="17"/>
      <c r="H1" s="359" t="s">
        <v>224</v>
      </c>
    </row>
    <row r="2" spans="1:33" ht="52.5" customHeight="1">
      <c r="A2" t="s">
        <v>124</v>
      </c>
      <c r="G2" s="1919" t="s">
        <v>629</v>
      </c>
      <c r="H2" s="1920"/>
      <c r="I2" s="1920"/>
      <c r="J2" s="1920"/>
      <c r="K2" s="1920"/>
      <c r="L2" s="1920"/>
      <c r="M2" s="1920"/>
      <c r="N2" s="1920"/>
      <c r="O2" s="1920"/>
      <c r="P2" s="1920"/>
      <c r="Q2" s="1920"/>
      <c r="R2" s="1920"/>
      <c r="S2" s="1920"/>
      <c r="T2" s="1920"/>
      <c r="U2" s="1920"/>
      <c r="AG2" s="3"/>
    </row>
    <row r="3" spans="1:33" ht="14.1" customHeight="1">
      <c r="G3" s="17"/>
    </row>
    <row r="4" spans="1:33" ht="17.7" customHeight="1" thickBot="1">
      <c r="G4" s="17"/>
    </row>
    <row r="5" spans="1:33" ht="89.25" customHeight="1">
      <c r="G5" s="17"/>
      <c r="H5" s="253"/>
      <c r="I5" s="1198"/>
      <c r="J5" s="1930" t="s">
        <v>541</v>
      </c>
      <c r="K5" s="2011"/>
      <c r="L5" s="2012" t="s">
        <v>542</v>
      </c>
      <c r="M5" s="1935"/>
      <c r="N5" s="1937" t="s">
        <v>413</v>
      </c>
      <c r="O5" s="1938"/>
      <c r="P5" s="1934" t="s">
        <v>247</v>
      </c>
      <c r="Q5" s="1942"/>
      <c r="R5" s="2012" t="s">
        <v>414</v>
      </c>
      <c r="S5" s="1942"/>
      <c r="T5" s="1934" t="s">
        <v>561</v>
      </c>
      <c r="U5" s="1942"/>
    </row>
    <row r="6" spans="1:33" ht="58.5" customHeight="1" thickBot="1">
      <c r="A6" t="s">
        <v>76</v>
      </c>
      <c r="B6" t="s">
        <v>123</v>
      </c>
      <c r="C6" t="s">
        <v>120</v>
      </c>
      <c r="D6" t="s">
        <v>544</v>
      </c>
      <c r="E6" t="s">
        <v>121</v>
      </c>
      <c r="G6" s="17"/>
      <c r="H6" s="1199"/>
      <c r="I6" s="1200"/>
      <c r="J6" s="1246"/>
      <c r="K6" s="1247" t="s">
        <v>26</v>
      </c>
      <c r="L6" s="1248"/>
      <c r="M6" s="1249" t="s">
        <v>543</v>
      </c>
      <c r="N6" s="1250"/>
      <c r="O6" s="1249" t="s">
        <v>543</v>
      </c>
      <c r="P6" s="1251"/>
      <c r="Q6" s="1252" t="s">
        <v>26</v>
      </c>
      <c r="R6" s="1253"/>
      <c r="S6" s="1254" t="s">
        <v>543</v>
      </c>
      <c r="T6" s="1251"/>
      <c r="U6" s="1252" t="s">
        <v>26</v>
      </c>
      <c r="V6" s="196"/>
    </row>
    <row r="7" spans="1:33" ht="30" customHeight="1">
      <c r="A7" t="s">
        <v>14</v>
      </c>
      <c r="B7" t="s">
        <v>161</v>
      </c>
      <c r="C7">
        <v>0</v>
      </c>
      <c r="D7">
        <v>1</v>
      </c>
      <c r="E7" t="s">
        <v>545</v>
      </c>
      <c r="G7" s="17"/>
      <c r="H7" s="2010" t="s">
        <v>14</v>
      </c>
      <c r="I7" s="1929"/>
      <c r="J7" s="1205">
        <v>280.05</v>
      </c>
      <c r="K7" s="1400">
        <f>ROUND(J7 * (1 + VAT), 2)</f>
        <v>322.06</v>
      </c>
      <c r="L7" s="1401">
        <v>0.45</v>
      </c>
      <c r="M7" s="1400">
        <f>ROUND(L7 * (1 + VAT), 2)</f>
        <v>0.52</v>
      </c>
      <c r="N7" s="1237">
        <v>28.68</v>
      </c>
      <c r="O7" s="1236">
        <f>ROUND(N7 * (1 + VAT), 2)</f>
        <v>32.979999999999997</v>
      </c>
      <c r="P7" s="1208">
        <v>13.19</v>
      </c>
      <c r="Q7" s="1209">
        <f>ROUND(P7 * (1 + VAT), 2)</f>
        <v>15.17</v>
      </c>
      <c r="R7" s="1215">
        <v>5.74</v>
      </c>
      <c r="S7" s="1216">
        <f>ROUND(R7 * (1 + VAT), 2)</f>
        <v>6.6</v>
      </c>
      <c r="T7" s="1215">
        <v>1.0900000000000001</v>
      </c>
      <c r="U7" s="1209">
        <f>ROUND(T7 * (1 + VAT), 2)</f>
        <v>1.25</v>
      </c>
    </row>
    <row r="8" spans="1:33" ht="30" customHeight="1">
      <c r="A8" t="s">
        <v>15</v>
      </c>
      <c r="B8" t="s">
        <v>162</v>
      </c>
      <c r="C8">
        <v>0</v>
      </c>
      <c r="D8">
        <v>1</v>
      </c>
      <c r="E8" t="s">
        <v>546</v>
      </c>
      <c r="G8" s="17"/>
      <c r="H8" s="1911" t="s">
        <v>15</v>
      </c>
      <c r="I8" s="1912"/>
      <c r="J8" s="1212">
        <v>280.05</v>
      </c>
      <c r="K8" s="1265">
        <f>ROUND(J8 * (1 + VAT), 2)</f>
        <v>322.06</v>
      </c>
      <c r="L8" s="1401">
        <v>0.45</v>
      </c>
      <c r="M8" s="1238">
        <f>ROUND(L8 * (1 + VAT), 2)</f>
        <v>0.52</v>
      </c>
      <c r="N8" s="1212">
        <v>28.68</v>
      </c>
      <c r="O8" s="1238">
        <f>ROUND(N8 * (1 + VAT), 2)</f>
        <v>32.979999999999997</v>
      </c>
      <c r="P8" s="1208">
        <v>29.44</v>
      </c>
      <c r="Q8" s="1216">
        <f>ROUND(P8 * (1 + VAT), 2)</f>
        <v>33.86</v>
      </c>
      <c r="R8" s="1215">
        <v>5.74</v>
      </c>
      <c r="S8" s="1216">
        <f>ROUND(R8 * (1 + VAT), 2)</f>
        <v>6.6</v>
      </c>
      <c r="T8" s="1215">
        <v>1.93</v>
      </c>
      <c r="U8" s="1216">
        <f>ROUND(T8 * (1 + VAT), 2)</f>
        <v>2.2200000000000002</v>
      </c>
    </row>
    <row r="9" spans="1:33" ht="30" customHeight="1">
      <c r="A9" t="s">
        <v>16</v>
      </c>
      <c r="B9" t="s">
        <v>163</v>
      </c>
      <c r="C9">
        <v>0</v>
      </c>
      <c r="D9">
        <v>1</v>
      </c>
      <c r="E9" t="s">
        <v>547</v>
      </c>
      <c r="G9" s="17"/>
      <c r="H9" s="1911" t="s">
        <v>16</v>
      </c>
      <c r="I9" s="1912"/>
      <c r="J9" s="1212">
        <v>280.05</v>
      </c>
      <c r="K9" s="1266">
        <f>ROUND(J9 * (1 + VAT), 2)</f>
        <v>322.06</v>
      </c>
      <c r="L9" s="1401">
        <v>0.45</v>
      </c>
      <c r="M9" s="1239">
        <f>ROUND(L9 * (1 + VAT), 2)</f>
        <v>0.52</v>
      </c>
      <c r="N9" s="1212">
        <v>28.68</v>
      </c>
      <c r="O9" s="1239">
        <f>ROUND(N9 * (1 + VAT), 2)</f>
        <v>32.979999999999997</v>
      </c>
      <c r="P9" s="1208">
        <v>62.89</v>
      </c>
      <c r="Q9" s="1216">
        <f>ROUND(P9 * (1 + VAT), 2)</f>
        <v>72.319999999999993</v>
      </c>
      <c r="R9" s="1215">
        <v>5.74</v>
      </c>
      <c r="S9" s="1216">
        <f>ROUND(R9 * (1 + VAT), 2)</f>
        <v>6.6</v>
      </c>
      <c r="T9" s="1215">
        <v>4.7</v>
      </c>
      <c r="U9" s="1216">
        <f>ROUND(T9 * (1 + VAT), 2)</f>
        <v>5.41</v>
      </c>
    </row>
    <row r="10" spans="1:33" ht="33.75" customHeight="1" thickBot="1">
      <c r="A10" t="s">
        <v>17</v>
      </c>
      <c r="B10" t="s">
        <v>164</v>
      </c>
      <c r="C10">
        <v>0</v>
      </c>
      <c r="D10">
        <v>1</v>
      </c>
      <c r="E10" t="s">
        <v>548</v>
      </c>
      <c r="G10" s="17"/>
      <c r="H10" s="2009" t="s">
        <v>17</v>
      </c>
      <c r="I10" s="1914"/>
      <c r="J10" s="1222">
        <v>280.05</v>
      </c>
      <c r="K10" s="1416">
        <f>ROUND(J10 * (1 + VAT), 2)</f>
        <v>322.06</v>
      </c>
      <c r="L10" s="1417">
        <v>0.45</v>
      </c>
      <c r="M10" s="1242">
        <f>ROUND(L10 * (1 + VAT), 2)</f>
        <v>0.52</v>
      </c>
      <c r="N10" s="1222">
        <v>28.68</v>
      </c>
      <c r="O10" s="1242">
        <f>ROUND(N10 * (1 + VAT), 2)</f>
        <v>32.979999999999997</v>
      </c>
      <c r="P10" s="1244">
        <v>9.08</v>
      </c>
      <c r="Q10" s="1243">
        <f>ROUND(P10 * (1 + VAT), 2)</f>
        <v>10.44</v>
      </c>
      <c r="R10" s="1244">
        <v>5.74</v>
      </c>
      <c r="S10" s="1243">
        <f>ROUND(R10 * (1 + VAT), 2)</f>
        <v>6.6</v>
      </c>
      <c r="T10" s="1244">
        <v>0.71</v>
      </c>
      <c r="U10" s="1243">
        <f>ROUND(T10 * (1 + VAT), 2)</f>
        <v>0.82</v>
      </c>
    </row>
    <row r="11" spans="1:33" ht="33.75" customHeight="1">
      <c r="G11" s="17"/>
      <c r="H11" s="604"/>
      <c r="I11" s="604"/>
      <c r="J11" s="604"/>
      <c r="K11" s="604"/>
      <c r="L11" s="604"/>
      <c r="M11" s="604"/>
      <c r="N11" s="604"/>
      <c r="O11" s="604"/>
      <c r="P11" s="604"/>
    </row>
    <row r="12" spans="1:33" ht="33.75" customHeight="1" thickBot="1">
      <c r="G12" s="17"/>
      <c r="H12" s="604"/>
      <c r="I12" s="604"/>
      <c r="J12" s="604"/>
      <c r="K12" s="604"/>
      <c r="L12" s="604"/>
      <c r="M12" s="604"/>
      <c r="N12" s="604"/>
      <c r="O12" s="604"/>
      <c r="P12" s="604"/>
    </row>
    <row r="13" spans="1:33" ht="96" customHeight="1">
      <c r="G13" s="17"/>
      <c r="H13" s="1404"/>
      <c r="I13" s="1405"/>
      <c r="J13" s="1930" t="s">
        <v>541</v>
      </c>
      <c r="K13" s="2011"/>
      <c r="L13" s="2012" t="s">
        <v>612</v>
      </c>
      <c r="M13" s="1935"/>
      <c r="N13" s="1937" t="s">
        <v>413</v>
      </c>
      <c r="O13" s="1938"/>
      <c r="P13" s="1934" t="s">
        <v>242</v>
      </c>
      <c r="Q13" s="1942"/>
      <c r="R13" s="2012" t="s">
        <v>414</v>
      </c>
      <c r="S13" s="1942"/>
      <c r="T13" s="1934" t="s">
        <v>614</v>
      </c>
      <c r="U13" s="1942"/>
    </row>
    <row r="14" spans="1:33" ht="33.75" customHeight="1">
      <c r="G14" s="17"/>
      <c r="H14" s="1399"/>
      <c r="I14" s="1406"/>
      <c r="J14" s="1407"/>
      <c r="K14" s="1408" t="s">
        <v>26</v>
      </c>
      <c r="L14" s="1409"/>
      <c r="M14" s="1410" t="s">
        <v>543</v>
      </c>
      <c r="N14" s="1411"/>
      <c r="O14" s="1410" t="s">
        <v>543</v>
      </c>
      <c r="P14" s="1412"/>
      <c r="Q14" s="1413" t="s">
        <v>26</v>
      </c>
      <c r="R14" s="1414"/>
      <c r="S14" s="1415" t="s">
        <v>543</v>
      </c>
      <c r="T14" s="1412"/>
      <c r="U14" s="1413" t="s">
        <v>26</v>
      </c>
    </row>
    <row r="15" spans="1:33" ht="33" customHeight="1" thickBot="1">
      <c r="E15" s="1375" t="s">
        <v>571</v>
      </c>
      <c r="G15" s="17"/>
      <c r="H15" s="2009" t="s">
        <v>419</v>
      </c>
      <c r="I15" s="1914"/>
      <c r="J15" s="1222">
        <v>280.05</v>
      </c>
      <c r="K15" s="1242">
        <f>ROUND(J15 * (1 + VAT), 2)</f>
        <v>322.06</v>
      </c>
      <c r="L15" s="1222">
        <v>0.45</v>
      </c>
      <c r="M15" s="1242">
        <f>ROUND(L15 * (1 + VAT), 2)</f>
        <v>0.52</v>
      </c>
      <c r="N15" s="1222">
        <v>28.68</v>
      </c>
      <c r="O15" s="1242">
        <f>ROUND(N15 * (1 + VAT), 2)</f>
        <v>32.979999999999997</v>
      </c>
      <c r="P15" s="1244">
        <v>60.17</v>
      </c>
      <c r="Q15" s="1243">
        <f>ROUND(P15 * (1 + VAT), 2)</f>
        <v>69.2</v>
      </c>
      <c r="R15" s="1245">
        <v>5.74</v>
      </c>
      <c r="S15" s="1243">
        <f>ROUND(R15 * (1 + VAT), 2)</f>
        <v>6.6</v>
      </c>
      <c r="T15" s="1245">
        <v>7.25</v>
      </c>
      <c r="U15" s="1243">
        <f>ROUND(T15 * (1 + VAT), 2)</f>
        <v>8.34</v>
      </c>
    </row>
    <row r="16" spans="1:33" ht="52.2" customHeight="1">
      <c r="G16" s="17"/>
      <c r="H16" s="373"/>
      <c r="I16" s="1001" t="s">
        <v>248</v>
      </c>
      <c r="J16" s="604"/>
      <c r="K16" s="604"/>
      <c r="L16" s="604"/>
      <c r="M16" s="604"/>
      <c r="N16" s="604"/>
      <c r="O16" s="604"/>
      <c r="P16" s="604"/>
    </row>
    <row r="17" spans="1:16" ht="24.75" customHeight="1">
      <c r="G17" s="17"/>
      <c r="H17" s="604"/>
      <c r="I17" s="604"/>
      <c r="J17" s="604"/>
      <c r="K17" s="604"/>
      <c r="L17" s="604"/>
      <c r="M17" s="604"/>
      <c r="N17" s="604"/>
      <c r="O17" s="604"/>
      <c r="P17" s="604"/>
    </row>
    <row r="18" spans="1:16" ht="30" customHeight="1">
      <c r="A18" s="245" t="s">
        <v>165</v>
      </c>
      <c r="B18" t="s">
        <v>166</v>
      </c>
      <c r="C18">
        <v>0</v>
      </c>
      <c r="D18">
        <v>1</v>
      </c>
      <c r="E18" t="s">
        <v>549</v>
      </c>
      <c r="G18" s="373"/>
      <c r="H18" s="604"/>
      <c r="I18" s="604"/>
      <c r="J18" s="604"/>
      <c r="K18" s="604"/>
      <c r="L18" s="604"/>
      <c r="M18" s="604"/>
      <c r="N18" s="604"/>
      <c r="O18" s="604"/>
      <c r="P18" s="604"/>
    </row>
    <row r="19" spans="1:16" ht="31.5" customHeight="1">
      <c r="P19" s="604"/>
    </row>
    <row r="20" spans="1:16" ht="20.399999999999999">
      <c r="G20" s="253"/>
      <c r="H20" s="253"/>
      <c r="I20" s="253"/>
      <c r="J20" s="253"/>
      <c r="K20" s="253"/>
      <c r="L20" s="253"/>
      <c r="M20" s="253"/>
      <c r="N20" s="253"/>
      <c r="O20" s="253"/>
    </row>
    <row r="21" spans="1:16" ht="20.399999999999999">
      <c r="G21" s="253"/>
      <c r="H21" s="253"/>
      <c r="I21" s="253"/>
      <c r="J21" s="253"/>
      <c r="K21" s="253"/>
      <c r="L21" s="253"/>
      <c r="M21" s="253"/>
      <c r="N21" s="253"/>
      <c r="O21" s="253"/>
    </row>
  </sheetData>
  <mergeCells count="18">
    <mergeCell ref="R13:S13"/>
    <mergeCell ref="T13:U13"/>
    <mergeCell ref="T5:U5"/>
    <mergeCell ref="G2:U2"/>
    <mergeCell ref="R5:S5"/>
    <mergeCell ref="P5:Q5"/>
    <mergeCell ref="P13:Q13"/>
    <mergeCell ref="H15:I15"/>
    <mergeCell ref="N5:O5"/>
    <mergeCell ref="H7:I7"/>
    <mergeCell ref="H8:I8"/>
    <mergeCell ref="H9:I9"/>
    <mergeCell ref="H10:I10"/>
    <mergeCell ref="J5:K5"/>
    <mergeCell ref="L5:M5"/>
    <mergeCell ref="J13:K13"/>
    <mergeCell ref="L13:M13"/>
    <mergeCell ref="N13:O13"/>
  </mergeCells>
  <hyperlinks>
    <hyperlink ref="H1" location="Menu!A1" display="Back to menu" xr:uid="{00000000-0004-0000-10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ignoredErrors>
    <ignoredError sqref="O17 O18" formula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6" tint="0.59999389629810485"/>
    <pageSetUpPr fitToPage="1"/>
  </sheetPr>
  <dimension ref="A1:AD29"/>
  <sheetViews>
    <sheetView showGridLines="0" topLeftCell="G1" zoomScale="55" zoomScaleNormal="55" workbookViewId="0">
      <selection activeCell="N6" sqref="N6"/>
    </sheetView>
  </sheetViews>
  <sheetFormatPr defaultColWidth="9.109375" defaultRowHeight="13.2"/>
  <cols>
    <col min="1" max="1" width="14.33203125" hidden="1" customWidth="1"/>
    <col min="2" max="5" width="9.109375" hidden="1" customWidth="1"/>
    <col min="6" max="6" width="10.88671875" hidden="1" customWidth="1"/>
    <col min="7" max="7" width="3.6640625" customWidth="1"/>
    <col min="8" max="8" width="19.6640625" customWidth="1"/>
    <col min="9" max="9" width="12" customWidth="1"/>
    <col min="10" max="10" width="23.88671875" customWidth="1"/>
    <col min="11" max="11" width="14" customWidth="1"/>
    <col min="12" max="12" width="23.33203125" customWidth="1"/>
    <col min="13" max="13" width="15" customWidth="1"/>
    <col min="14" max="14" width="16.5546875" customWidth="1"/>
    <col min="15" max="15" width="18.44140625" customWidth="1"/>
    <col min="16" max="16" width="3.88671875" customWidth="1"/>
    <col min="17" max="17" width="13.44140625" customWidth="1"/>
    <col min="18" max="19" width="12.5546875" customWidth="1"/>
    <col min="20" max="20" width="12.88671875" customWidth="1"/>
    <col min="21" max="21" width="12" customWidth="1"/>
  </cols>
  <sheetData>
    <row r="1" spans="1:30" ht="36" customHeight="1">
      <c r="G1" s="17"/>
      <c r="H1" s="359" t="s">
        <v>224</v>
      </c>
    </row>
    <row r="2" spans="1:30" ht="54" customHeight="1">
      <c r="A2" t="s">
        <v>129</v>
      </c>
      <c r="G2" s="2013" t="s">
        <v>488</v>
      </c>
      <c r="H2" s="2014"/>
      <c r="I2" s="2014"/>
      <c r="J2" s="2014"/>
      <c r="K2" s="2014"/>
      <c r="L2" s="2014"/>
      <c r="M2" s="2014"/>
      <c r="N2" s="2014"/>
      <c r="O2" s="2014"/>
      <c r="P2" s="2015"/>
      <c r="AC2" s="2"/>
      <c r="AD2" s="3"/>
    </row>
    <row r="3" spans="1:30" ht="13.8" thickBot="1"/>
    <row r="4" spans="1:30" ht="73.95" customHeight="1">
      <c r="G4" s="22"/>
      <c r="H4" s="604"/>
      <c r="I4" s="661"/>
      <c r="J4" s="2020" t="s">
        <v>420</v>
      </c>
      <c r="K4" s="2021"/>
      <c r="L4" s="2022" t="s">
        <v>420</v>
      </c>
      <c r="M4" s="2023"/>
      <c r="N4" s="1684" t="s">
        <v>246</v>
      </c>
      <c r="O4" s="2024"/>
    </row>
    <row r="5" spans="1:30" ht="53.25" customHeight="1" thickBot="1">
      <c r="A5" t="s">
        <v>76</v>
      </c>
      <c r="B5" t="s">
        <v>123</v>
      </c>
      <c r="D5" t="s">
        <v>120</v>
      </c>
      <c r="E5" t="s">
        <v>1</v>
      </c>
      <c r="F5" t="s">
        <v>121</v>
      </c>
      <c r="G5" s="22"/>
      <c r="H5" s="604"/>
      <c r="I5" s="661"/>
      <c r="J5" s="1028" t="s">
        <v>206</v>
      </c>
      <c r="K5" s="980" t="s">
        <v>26</v>
      </c>
      <c r="L5" s="1029" t="s">
        <v>207</v>
      </c>
      <c r="M5" s="1030" t="s">
        <v>26</v>
      </c>
      <c r="N5" s="981"/>
      <c r="O5" s="982" t="s">
        <v>26</v>
      </c>
    </row>
    <row r="6" spans="1:30" ht="30" customHeight="1">
      <c r="A6" t="s">
        <v>14</v>
      </c>
      <c r="B6" t="s">
        <v>536</v>
      </c>
      <c r="C6">
        <v>1</v>
      </c>
      <c r="D6">
        <v>0</v>
      </c>
      <c r="E6">
        <v>1</v>
      </c>
      <c r="F6" t="s">
        <v>537</v>
      </c>
      <c r="G6" s="22"/>
      <c r="H6" s="2025" t="s">
        <v>14</v>
      </c>
      <c r="I6" s="2026"/>
      <c r="J6" s="976">
        <v>0</v>
      </c>
      <c r="K6" s="1023">
        <f>ROUND(J6 * (1 + VAT), 2)</f>
        <v>0</v>
      </c>
      <c r="L6" s="976">
        <v>0</v>
      </c>
      <c r="M6" s="1023">
        <f>ROUND(L6 * (1 + VAT), 2)</f>
        <v>0</v>
      </c>
      <c r="N6" s="977">
        <v>37.130000000000003</v>
      </c>
      <c r="O6" s="978">
        <f>ROUND(N6 * (1 + VAT), 2)</f>
        <v>42.7</v>
      </c>
    </row>
    <row r="7" spans="1:30" ht="30" customHeight="1">
      <c r="A7" t="s">
        <v>15</v>
      </c>
      <c r="B7" t="s">
        <v>536</v>
      </c>
      <c r="C7">
        <v>2</v>
      </c>
      <c r="D7">
        <v>0</v>
      </c>
      <c r="E7">
        <v>1</v>
      </c>
      <c r="F7" t="s">
        <v>538</v>
      </c>
      <c r="G7" s="22"/>
      <c r="H7" s="2016" t="s">
        <v>15</v>
      </c>
      <c r="I7" s="2017"/>
      <c r="J7" s="683">
        <v>0</v>
      </c>
      <c r="K7" s="1024">
        <f>ROUND(J7 * (1 + VAT), 2)</f>
        <v>0</v>
      </c>
      <c r="L7" s="683">
        <v>0</v>
      </c>
      <c r="M7" s="1024">
        <f>ROUND(L7 * (1 + VAT), 2)</f>
        <v>0</v>
      </c>
      <c r="N7" s="977">
        <v>75.23</v>
      </c>
      <c r="O7" s="979">
        <f>ROUND(N7 * (1 + VAT), 2)</f>
        <v>86.51</v>
      </c>
    </row>
    <row r="8" spans="1:30" ht="30" customHeight="1">
      <c r="A8" t="s">
        <v>16</v>
      </c>
      <c r="B8" t="s">
        <v>536</v>
      </c>
      <c r="C8">
        <v>3</v>
      </c>
      <c r="D8">
        <v>0</v>
      </c>
      <c r="E8">
        <v>1</v>
      </c>
      <c r="F8" t="s">
        <v>539</v>
      </c>
      <c r="G8" s="22"/>
      <c r="H8" s="2016" t="s">
        <v>16</v>
      </c>
      <c r="I8" s="2017"/>
      <c r="J8" s="683">
        <v>0</v>
      </c>
      <c r="K8" s="1025">
        <f>ROUND(J8 * (1 + VAT), 2)</f>
        <v>0</v>
      </c>
      <c r="L8" s="683">
        <v>0</v>
      </c>
      <c r="M8" s="1025">
        <f>ROUND(L8 * (1 + VAT), 2)</f>
        <v>0</v>
      </c>
      <c r="N8" s="977">
        <v>150.66</v>
      </c>
      <c r="O8" s="979">
        <f>ROUND(N8 * (1 + VAT), 2)</f>
        <v>173.26</v>
      </c>
    </row>
    <row r="9" spans="1:30" ht="30" customHeight="1" thickBot="1">
      <c r="A9" t="s">
        <v>17</v>
      </c>
      <c r="B9" t="s">
        <v>536</v>
      </c>
      <c r="C9">
        <v>4</v>
      </c>
      <c r="D9">
        <v>0</v>
      </c>
      <c r="E9">
        <v>1</v>
      </c>
      <c r="F9" t="s">
        <v>540</v>
      </c>
      <c r="G9" s="22"/>
      <c r="H9" s="2018" t="s">
        <v>17</v>
      </c>
      <c r="I9" s="2019"/>
      <c r="J9" s="692">
        <v>0</v>
      </c>
      <c r="K9" s="1026">
        <f>ROUND(J9 * (1 + VAT), 2)</f>
        <v>0</v>
      </c>
      <c r="L9" s="692">
        <v>0</v>
      </c>
      <c r="M9" s="1026">
        <f>ROUND(L9 * (1 + VAT), 2)</f>
        <v>0</v>
      </c>
      <c r="N9" s="689">
        <v>0</v>
      </c>
      <c r="O9" s="1027">
        <f>ROUND(N9 * (1 + VAT), 2)</f>
        <v>0</v>
      </c>
    </row>
    <row r="10" spans="1:30" ht="9.6" customHeight="1">
      <c r="G10" s="17"/>
    </row>
    <row r="11" spans="1:30" ht="36" customHeight="1">
      <c r="G11" s="17"/>
      <c r="L11" s="196"/>
      <c r="M11" s="196"/>
      <c r="N11" s="196"/>
      <c r="O11" s="194"/>
    </row>
    <row r="12" spans="1:30" ht="36" customHeight="1">
      <c r="G12" s="17"/>
      <c r="L12" s="196"/>
      <c r="M12" s="196"/>
      <c r="N12" s="196"/>
      <c r="O12" s="194"/>
    </row>
    <row r="13" spans="1:30" ht="36" customHeight="1">
      <c r="A13" s="245"/>
      <c r="G13" s="17"/>
    </row>
    <row r="14" spans="1:30" ht="36" customHeight="1">
      <c r="G14" s="17"/>
    </row>
    <row r="15" spans="1:30" ht="36" customHeight="1">
      <c r="G15" s="17"/>
    </row>
    <row r="24" spans="8:14" ht="13.8">
      <c r="H24" s="57"/>
    </row>
    <row r="29" spans="8:14">
      <c r="J29" s="7"/>
      <c r="L29" s="7"/>
      <c r="N29" s="58"/>
    </row>
  </sheetData>
  <mergeCells count="8">
    <mergeCell ref="G2:P2"/>
    <mergeCell ref="H8:I8"/>
    <mergeCell ref="H9:I9"/>
    <mergeCell ref="J4:K4"/>
    <mergeCell ref="L4:M4"/>
    <mergeCell ref="N4:O4"/>
    <mergeCell ref="H6:I6"/>
    <mergeCell ref="H7:I7"/>
  </mergeCells>
  <hyperlinks>
    <hyperlink ref="H1" location="Menu!A1" display="Back to menu" xr:uid="{00000000-0004-0000-11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57AF3-1CFB-43A7-9236-071B2F0461BF}">
  <sheetPr>
    <tabColor theme="4" tint="0.39997558519241921"/>
    <pageSetUpPr fitToPage="1"/>
  </sheetPr>
  <dimension ref="A1:AH47"/>
  <sheetViews>
    <sheetView showGridLines="0" topLeftCell="F1" zoomScale="61" zoomScaleNormal="55" workbookViewId="0">
      <selection activeCell="S6" sqref="S6:S7"/>
    </sheetView>
  </sheetViews>
  <sheetFormatPr defaultColWidth="9.109375" defaultRowHeight="13.2"/>
  <cols>
    <col min="1" max="1" width="26.6640625" style="1424" hidden="1" customWidth="1"/>
    <col min="2" max="5" width="9.109375" style="1424" hidden="1" customWidth="1"/>
    <col min="6" max="6" width="7.88671875" style="1424" customWidth="1"/>
    <col min="7" max="7" width="3.109375" style="1424" customWidth="1"/>
    <col min="8" max="8" width="7.88671875" style="1424" customWidth="1"/>
    <col min="9" max="9" width="30.88671875" style="1424" customWidth="1"/>
    <col min="10" max="10" width="26" style="1424" customWidth="1"/>
    <col min="11" max="11" width="19.109375" style="1424" bestFit="1" customWidth="1"/>
    <col min="12" max="12" width="23.6640625" style="1424" customWidth="1"/>
    <col min="13" max="13" width="17.33203125" style="1424" customWidth="1"/>
    <col min="14" max="14" width="16.21875" style="1424" bestFit="1" customWidth="1"/>
    <col min="15" max="15" width="17.33203125" style="1424" customWidth="1"/>
    <col min="16" max="16" width="16.44140625" style="1424" customWidth="1"/>
    <col min="17" max="17" width="17.88671875" style="1424" customWidth="1"/>
    <col min="18" max="18" width="18" style="1424" bestFit="1" customWidth="1"/>
    <col min="19" max="19" width="19.109375" style="1424" bestFit="1" customWidth="1"/>
    <col min="20" max="20" width="15.77734375" style="1424" customWidth="1"/>
    <col min="21" max="21" width="34.109375" style="1424" bestFit="1" customWidth="1"/>
    <col min="22" max="22" width="16.21875" style="1424" bestFit="1" customWidth="1"/>
    <col min="23" max="24" width="20.6640625" style="1424" customWidth="1"/>
    <col min="25" max="25" width="21" style="1424" customWidth="1"/>
    <col min="26" max="26" width="15.5546875" style="1424" customWidth="1"/>
    <col min="27" max="27" width="14.77734375" style="1424" bestFit="1" customWidth="1"/>
    <col min="28" max="28" width="13.6640625" style="1424" bestFit="1" customWidth="1"/>
    <col min="29" max="29" width="14.77734375" style="1424" bestFit="1" customWidth="1"/>
    <col min="30" max="16384" width="9.109375" style="1424"/>
  </cols>
  <sheetData>
    <row r="1" spans="1:34" ht="36" customHeight="1" thickBot="1">
      <c r="G1" s="1425"/>
      <c r="H1" s="1426" t="s">
        <v>224</v>
      </c>
    </row>
    <row r="2" spans="1:34" ht="52.5" customHeight="1" thickBot="1">
      <c r="A2" s="1424" t="s">
        <v>124</v>
      </c>
      <c r="G2" s="1451"/>
      <c r="H2" s="1546" t="s">
        <v>644</v>
      </c>
      <c r="I2" s="1547"/>
      <c r="J2" s="1547"/>
      <c r="K2" s="1547"/>
      <c r="L2" s="1547"/>
      <c r="M2" s="1547"/>
      <c r="N2" s="1548"/>
      <c r="O2" s="1427"/>
      <c r="P2" s="1427"/>
      <c r="Q2" s="1427"/>
      <c r="R2" s="1427"/>
      <c r="S2" s="1427"/>
      <c r="T2" s="1427"/>
      <c r="U2" s="1427"/>
      <c r="V2" s="1427"/>
      <c r="W2" s="1427"/>
      <c r="X2" s="1427"/>
      <c r="Y2" s="1427"/>
      <c r="Z2" s="1427"/>
      <c r="AH2" s="1428"/>
    </row>
    <row r="3" spans="1:34" ht="14.1" customHeight="1">
      <c r="G3" s="1425"/>
      <c r="H3" s="323"/>
      <c r="I3" s="323"/>
      <c r="J3" s="323"/>
      <c r="K3" s="323"/>
      <c r="L3" s="323"/>
      <c r="M3" s="323"/>
    </row>
    <row r="4" spans="1:34" ht="23.4" thickBot="1">
      <c r="G4" s="1425"/>
      <c r="H4" s="323"/>
      <c r="I4" s="323"/>
      <c r="J4" s="323"/>
      <c r="K4" s="323"/>
      <c r="L4" s="323"/>
      <c r="M4" s="323"/>
      <c r="P4" s="1463" t="s">
        <v>647</v>
      </c>
      <c r="S4" s="1464"/>
    </row>
    <row r="5" spans="1:34" ht="42">
      <c r="G5" s="1425"/>
      <c r="H5" s="1542" t="s">
        <v>661</v>
      </c>
      <c r="I5" s="1543"/>
      <c r="J5" s="1543"/>
      <c r="K5" s="1543"/>
      <c r="L5" s="1481" t="s">
        <v>662</v>
      </c>
      <c r="M5" s="1530" t="s">
        <v>663</v>
      </c>
      <c r="N5" s="1531"/>
      <c r="R5" s="1549" t="s">
        <v>665</v>
      </c>
      <c r="S5" s="1549"/>
      <c r="T5" s="1549"/>
      <c r="U5" s="1549"/>
      <c r="V5" s="1549"/>
      <c r="W5" s="1549"/>
      <c r="X5" s="1550"/>
    </row>
    <row r="6" spans="1:34" ht="68.400000000000006" customHeight="1" thickBot="1">
      <c r="A6" s="1424" t="s">
        <v>76</v>
      </c>
      <c r="B6" s="1424" t="s">
        <v>123</v>
      </c>
      <c r="C6" s="1424" t="s">
        <v>120</v>
      </c>
      <c r="D6" s="1424" t="s">
        <v>544</v>
      </c>
      <c r="E6" s="1424" t="s">
        <v>121</v>
      </c>
      <c r="G6" s="1425"/>
      <c r="H6" s="1477"/>
      <c r="I6" s="1478"/>
      <c r="J6" s="1479" t="s">
        <v>664</v>
      </c>
      <c r="K6" s="1479" t="s">
        <v>26</v>
      </c>
      <c r="L6" s="1482" t="s">
        <v>668</v>
      </c>
      <c r="M6" s="1479" t="s">
        <v>664</v>
      </c>
      <c r="N6" s="1480" t="s">
        <v>26</v>
      </c>
      <c r="R6" s="1551" t="s">
        <v>648</v>
      </c>
      <c r="S6" s="1551" t="s">
        <v>649</v>
      </c>
      <c r="T6" s="1551" t="s">
        <v>650</v>
      </c>
      <c r="U6" s="1551" t="s">
        <v>651</v>
      </c>
      <c r="V6" s="1551" t="s">
        <v>652</v>
      </c>
      <c r="W6" s="1505" t="s">
        <v>653</v>
      </c>
      <c r="X6" s="1506"/>
    </row>
    <row r="7" spans="1:34" ht="30" customHeight="1">
      <c r="A7" s="1424" t="s">
        <v>14</v>
      </c>
      <c r="B7" s="1424" t="s">
        <v>161</v>
      </c>
      <c r="C7" s="1424">
        <v>0</v>
      </c>
      <c r="D7" s="1424">
        <v>1</v>
      </c>
      <c r="E7" s="1424" t="s">
        <v>545</v>
      </c>
      <c r="G7" s="1425"/>
      <c r="H7" s="1528" t="s">
        <v>66</v>
      </c>
      <c r="I7" s="1529"/>
      <c r="J7" s="1462">
        <f>(('Homelight NLA'!J6/100)*L7)</f>
        <v>352.56</v>
      </c>
      <c r="K7" s="1453">
        <f t="shared" ref="K7:K12" si="0">ROUND(J7 * (1 + VAT), 2)</f>
        <v>405.44</v>
      </c>
      <c r="L7" s="1475">
        <v>150</v>
      </c>
      <c r="M7" s="1483">
        <f>J7/L7*100</f>
        <v>235.04</v>
      </c>
      <c r="N7" s="1484">
        <f t="shared" ref="N7:N12" si="1">ROUND(M7 * (1 + VAT), 2)</f>
        <v>270.3</v>
      </c>
      <c r="R7" s="1552"/>
      <c r="S7" s="1552"/>
      <c r="T7" s="1552"/>
      <c r="U7" s="1552"/>
      <c r="V7" s="1552"/>
      <c r="W7" s="1465"/>
      <c r="X7" s="1466" t="s">
        <v>654</v>
      </c>
    </row>
    <row r="8" spans="1:34" ht="30" customHeight="1">
      <c r="A8" s="1424" t="s">
        <v>15</v>
      </c>
      <c r="B8" s="1424" t="s">
        <v>162</v>
      </c>
      <c r="C8" s="1424">
        <v>0</v>
      </c>
      <c r="D8" s="1424">
        <v>1</v>
      </c>
      <c r="E8" s="1424" t="s">
        <v>546</v>
      </c>
      <c r="G8" s="1425"/>
      <c r="H8" s="1532" t="s">
        <v>65</v>
      </c>
      <c r="I8" s="1533"/>
      <c r="J8" s="1452">
        <f>(('Homelight NLA'!J7/100)*L8)</f>
        <v>1344.5550000000001</v>
      </c>
      <c r="K8" s="1453">
        <f t="shared" si="0"/>
        <v>1546.24</v>
      </c>
      <c r="L8" s="1476">
        <v>450</v>
      </c>
      <c r="M8" s="1485">
        <f>J8/L8*100</f>
        <v>298.79000000000002</v>
      </c>
      <c r="N8" s="1484">
        <f t="shared" si="1"/>
        <v>343.61</v>
      </c>
      <c r="P8" s="1544" t="s">
        <v>66</v>
      </c>
      <c r="Q8" s="1545"/>
      <c r="R8" s="1467">
        <f>'Homelight NLA'!J6</f>
        <v>235.04</v>
      </c>
      <c r="S8" s="1468"/>
      <c r="T8" s="1468"/>
      <c r="U8" s="1467">
        <f>R8</f>
        <v>235.04</v>
      </c>
      <c r="V8" s="1470">
        <f>L7</f>
        <v>150</v>
      </c>
      <c r="W8" s="1469">
        <f>V8*U8/100</f>
        <v>352.56</v>
      </c>
      <c r="X8" s="1469">
        <f t="shared" ref="X8:X13" si="2">W8*(1+VAT)</f>
        <v>405.44399999999996</v>
      </c>
    </row>
    <row r="9" spans="1:34" ht="30" customHeight="1">
      <c r="A9" s="1424" t="s">
        <v>16</v>
      </c>
      <c r="B9" s="1424" t="s">
        <v>163</v>
      </c>
      <c r="C9" s="1424">
        <v>0</v>
      </c>
      <c r="D9" s="1424">
        <v>1</v>
      </c>
      <c r="E9" s="1424" t="s">
        <v>547</v>
      </c>
      <c r="G9" s="1425"/>
      <c r="H9" s="1494" t="s">
        <v>14</v>
      </c>
      <c r="I9" s="1495"/>
      <c r="J9" s="1452">
        <f>AB44+Z44+X44+V44+T44+R44</f>
        <v>2927.4580000000001</v>
      </c>
      <c r="K9" s="1453">
        <f t="shared" si="0"/>
        <v>3366.58</v>
      </c>
      <c r="L9" s="1454">
        <v>750</v>
      </c>
      <c r="M9" s="1485">
        <f>(R44+T44+V44)/L9*100</f>
        <v>309.17999999999995</v>
      </c>
      <c r="N9" s="1484">
        <f t="shared" si="1"/>
        <v>355.56</v>
      </c>
      <c r="P9" s="1519" t="s">
        <v>65</v>
      </c>
      <c r="Q9" s="1520"/>
      <c r="R9" s="1467">
        <f>'Homelight NLA'!J7</f>
        <v>298.79000000000002</v>
      </c>
      <c r="S9" s="1468"/>
      <c r="T9" s="1468"/>
      <c r="U9" s="1467">
        <f>R9</f>
        <v>298.79000000000002</v>
      </c>
      <c r="V9" s="1470">
        <f t="shared" ref="V9:V13" si="3">L8</f>
        <v>450</v>
      </c>
      <c r="W9" s="1469">
        <f>V9*U9/100</f>
        <v>1344.5550000000001</v>
      </c>
      <c r="X9" s="1469">
        <f t="shared" si="2"/>
        <v>1546.2382499999999</v>
      </c>
    </row>
    <row r="10" spans="1:34" ht="33.75" customHeight="1">
      <c r="A10" s="1424" t="s">
        <v>17</v>
      </c>
      <c r="B10" s="1424" t="s">
        <v>164</v>
      </c>
      <c r="C10" s="1424">
        <v>0</v>
      </c>
      <c r="D10" s="1424">
        <v>1</v>
      </c>
      <c r="E10" s="1424" t="s">
        <v>548</v>
      </c>
      <c r="G10" s="1425"/>
      <c r="H10" s="1496" t="s">
        <v>15</v>
      </c>
      <c r="I10" s="1497"/>
      <c r="J10" s="1455">
        <f>AB45+Z45+X45+V45+T45+R45</f>
        <v>5765.8440000000001</v>
      </c>
      <c r="K10" s="1456">
        <f t="shared" si="0"/>
        <v>6630.72</v>
      </c>
      <c r="L10" s="1457">
        <v>1500</v>
      </c>
      <c r="M10" s="1486">
        <f>(R45+T45+V45)/L10*100</f>
        <v>309.17999999999995</v>
      </c>
      <c r="N10" s="1487">
        <f t="shared" si="1"/>
        <v>355.56</v>
      </c>
      <c r="P10" s="1536" t="s">
        <v>14</v>
      </c>
      <c r="Q10" s="1537"/>
      <c r="R10" s="1467">
        <f>'Homepower NLA'!J7</f>
        <v>280.05</v>
      </c>
      <c r="S10" s="1467">
        <f>'Homepower NLA'!L7</f>
        <v>0.45</v>
      </c>
      <c r="T10" s="1467">
        <f>'Homepower NLA'!N7</f>
        <v>28.68</v>
      </c>
      <c r="U10" s="1467">
        <f>SUM(R10:T10)</f>
        <v>309.18</v>
      </c>
      <c r="V10" s="1470">
        <f t="shared" si="3"/>
        <v>750</v>
      </c>
      <c r="W10" s="1469">
        <f t="shared" ref="W10:W13" si="4">V10*U10/100</f>
        <v>2318.85</v>
      </c>
      <c r="X10" s="1469">
        <f t="shared" si="2"/>
        <v>2666.6774999999998</v>
      </c>
    </row>
    <row r="11" spans="1:34" ht="33.75" customHeight="1">
      <c r="G11" s="1425"/>
      <c r="H11" s="1538" t="s">
        <v>16</v>
      </c>
      <c r="I11" s="1539"/>
      <c r="J11" s="1452">
        <f>AB46+Z46+X46+V46+T46+R46</f>
        <v>16142.332</v>
      </c>
      <c r="K11" s="1456">
        <f t="shared" si="0"/>
        <v>18563.68</v>
      </c>
      <c r="L11" s="1458">
        <v>4500</v>
      </c>
      <c r="M11" s="1488">
        <f>(R46+T46+V46)/L11*100</f>
        <v>309.18</v>
      </c>
      <c r="N11" s="1487">
        <f t="shared" si="1"/>
        <v>355.56</v>
      </c>
      <c r="P11" s="1515" t="s">
        <v>15</v>
      </c>
      <c r="Q11" s="1516"/>
      <c r="R11" s="1467">
        <f>'Homepower NLA'!J8</f>
        <v>280.05</v>
      </c>
      <c r="S11" s="1467">
        <f>'Homepower NLA'!L8</f>
        <v>0.45</v>
      </c>
      <c r="T11" s="1467">
        <f>'Homepower NLA'!N8</f>
        <v>28.68</v>
      </c>
      <c r="U11" s="1467">
        <f t="shared" ref="U11:U13" si="5">SUM(R11:T11)</f>
        <v>309.18</v>
      </c>
      <c r="V11" s="1470">
        <f t="shared" si="3"/>
        <v>1500</v>
      </c>
      <c r="W11" s="1469">
        <f t="shared" si="4"/>
        <v>4637.7</v>
      </c>
      <c r="X11" s="1469">
        <f t="shared" si="2"/>
        <v>5333.3549999999996</v>
      </c>
    </row>
    <row r="12" spans="1:34" ht="33.75" customHeight="1" thickBot="1">
      <c r="G12" s="1425"/>
      <c r="H12" s="1540" t="s">
        <v>17</v>
      </c>
      <c r="I12" s="1541"/>
      <c r="J12" s="1459">
        <f>AB47+Z47+X47+V47+T47+R47</f>
        <v>2327.192</v>
      </c>
      <c r="K12" s="1460">
        <f t="shared" si="0"/>
        <v>2676.27</v>
      </c>
      <c r="L12" s="1461">
        <v>600</v>
      </c>
      <c r="M12" s="1489">
        <f>(R47+T47+V47)/L12*100</f>
        <v>309.17999999999995</v>
      </c>
      <c r="N12" s="1490">
        <f t="shared" si="1"/>
        <v>355.56</v>
      </c>
      <c r="P12" s="1517" t="s">
        <v>16</v>
      </c>
      <c r="Q12" s="1518"/>
      <c r="R12" s="1467">
        <f>'Homepower NLA'!J9</f>
        <v>280.05</v>
      </c>
      <c r="S12" s="1467">
        <f>'Homepower NLA'!L9</f>
        <v>0.45</v>
      </c>
      <c r="T12" s="1467">
        <f>'Homepower NLA'!N9</f>
        <v>28.68</v>
      </c>
      <c r="U12" s="1467">
        <f t="shared" si="5"/>
        <v>309.18</v>
      </c>
      <c r="V12" s="1470">
        <f t="shared" si="3"/>
        <v>4500</v>
      </c>
      <c r="W12" s="1469">
        <f t="shared" si="4"/>
        <v>13913.1</v>
      </c>
      <c r="X12" s="1469">
        <f t="shared" si="2"/>
        <v>16000.064999999999</v>
      </c>
    </row>
    <row r="13" spans="1:34" ht="22.8">
      <c r="G13" s="1425"/>
      <c r="H13" s="1430"/>
      <c r="I13" s="1430"/>
      <c r="J13" s="1430"/>
      <c r="K13" s="1430"/>
      <c r="L13" s="1430"/>
      <c r="M13" s="1430"/>
      <c r="N13" s="1430"/>
      <c r="O13" s="1430"/>
      <c r="P13" s="1517" t="s">
        <v>17</v>
      </c>
      <c r="Q13" s="1518"/>
      <c r="R13" s="1467">
        <f>'Homepower NLA'!J10</f>
        <v>280.05</v>
      </c>
      <c r="S13" s="1467">
        <f>'Homepower NLA'!L10</f>
        <v>0.45</v>
      </c>
      <c r="T13" s="1467">
        <f>'Homepower NLA'!N10</f>
        <v>28.68</v>
      </c>
      <c r="U13" s="1467">
        <f t="shared" si="5"/>
        <v>309.18</v>
      </c>
      <c r="V13" s="1470">
        <f t="shared" si="3"/>
        <v>600</v>
      </c>
      <c r="W13" s="1469">
        <f t="shared" si="4"/>
        <v>1855.08</v>
      </c>
      <c r="X13" s="1469">
        <f t="shared" si="2"/>
        <v>2133.3419999999996</v>
      </c>
    </row>
    <row r="14" spans="1:34" ht="7.2" customHeight="1">
      <c r="G14" s="1425"/>
      <c r="H14" s="1430"/>
      <c r="I14" s="1430"/>
      <c r="J14" s="1430"/>
      <c r="K14" s="1430"/>
      <c r="L14" s="1430"/>
      <c r="M14" s="1430"/>
      <c r="N14" s="1430"/>
      <c r="O14" s="1430"/>
      <c r="P14" s="1430"/>
    </row>
    <row r="15" spans="1:34" ht="22.8">
      <c r="G15" s="1425"/>
      <c r="P15" s="1430"/>
      <c r="Q15" s="1430"/>
      <c r="R15" s="1549" t="s">
        <v>667</v>
      </c>
      <c r="S15" s="1549"/>
      <c r="T15" s="1549"/>
      <c r="U15" s="1549"/>
      <c r="V15" s="1549"/>
      <c r="W15" s="1549"/>
      <c r="X15" s="1550"/>
    </row>
    <row r="16" spans="1:34" ht="43.2" customHeight="1">
      <c r="A16" s="1431" t="s">
        <v>165</v>
      </c>
      <c r="B16" s="1424" t="s">
        <v>166</v>
      </c>
      <c r="C16" s="1424">
        <v>0</v>
      </c>
      <c r="D16" s="1424">
        <v>1</v>
      </c>
      <c r="E16" s="1424" t="s">
        <v>549</v>
      </c>
      <c r="G16" s="1432"/>
      <c r="R16" s="1551" t="s">
        <v>655</v>
      </c>
      <c r="S16" s="1551" t="s">
        <v>656</v>
      </c>
      <c r="T16" s="1551" t="s">
        <v>657</v>
      </c>
      <c r="U16" s="1551" t="s">
        <v>666</v>
      </c>
      <c r="V16" s="1551" t="s">
        <v>658</v>
      </c>
      <c r="W16" s="1505" t="s">
        <v>659</v>
      </c>
      <c r="X16" s="1506"/>
    </row>
    <row r="17" spans="7:24" ht="31.5" customHeight="1">
      <c r="R17" s="1552"/>
      <c r="S17" s="1552"/>
      <c r="T17" s="1552"/>
      <c r="U17" s="1552"/>
      <c r="V17" s="1552"/>
      <c r="W17" s="1465"/>
      <c r="X17" s="1466" t="s">
        <v>654</v>
      </c>
    </row>
    <row r="18" spans="7:24" ht="21">
      <c r="G18" s="1433"/>
      <c r="P18" s="1544" t="s">
        <v>66</v>
      </c>
      <c r="Q18" s="1545"/>
      <c r="R18" s="1471"/>
      <c r="S18" s="1471"/>
      <c r="T18" s="1471"/>
      <c r="U18" s="1472">
        <f>R18</f>
        <v>0</v>
      </c>
      <c r="V18" s="1473"/>
      <c r="W18" s="1471">
        <f>U18*V18</f>
        <v>0</v>
      </c>
      <c r="X18" s="1471">
        <f t="shared" ref="X18:X23" si="6">W18*(1+VAT)</f>
        <v>0</v>
      </c>
    </row>
    <row r="19" spans="7:24" ht="21" customHeight="1">
      <c r="G19" s="1433"/>
      <c r="P19" s="1519" t="s">
        <v>65</v>
      </c>
      <c r="Q19" s="1520"/>
      <c r="R19" s="1471"/>
      <c r="S19" s="1471"/>
      <c r="T19" s="1471"/>
      <c r="U19" s="1472">
        <f>R19</f>
        <v>0</v>
      </c>
      <c r="V19" s="1473"/>
      <c r="W19" s="1471">
        <f t="shared" ref="W19:W23" si="7">U19*V19</f>
        <v>0</v>
      </c>
      <c r="X19" s="1471">
        <f t="shared" si="6"/>
        <v>0</v>
      </c>
    </row>
    <row r="20" spans="7:24" ht="21" customHeight="1">
      <c r="P20" s="1536" t="s">
        <v>14</v>
      </c>
      <c r="Q20" s="1537"/>
      <c r="R20" s="1471">
        <f>'Homepower NLA'!P7</f>
        <v>13.19</v>
      </c>
      <c r="S20" s="1471">
        <f>'Homepower NLA'!R7</f>
        <v>5.74</v>
      </c>
      <c r="T20" s="1471">
        <f>'Homepower NLA'!T7</f>
        <v>1.0900000000000001</v>
      </c>
      <c r="U20" s="1471">
        <f>SUM(R20:T20)</f>
        <v>20.02</v>
      </c>
      <c r="V20" s="1473">
        <f t="shared" ref="V20:V23" si="8">365/12</f>
        <v>30.416666666666668</v>
      </c>
      <c r="W20" s="1471">
        <f t="shared" si="7"/>
        <v>608.94166666666672</v>
      </c>
      <c r="X20" s="1471">
        <f t="shared" si="6"/>
        <v>700.28291666666667</v>
      </c>
    </row>
    <row r="21" spans="7:24" ht="21" customHeight="1">
      <c r="P21" s="1515" t="s">
        <v>15</v>
      </c>
      <c r="Q21" s="1516"/>
      <c r="R21" s="1471">
        <f>'Homepower NLA'!P8</f>
        <v>29.44</v>
      </c>
      <c r="S21" s="1471">
        <f>'Homepower NLA'!R8</f>
        <v>5.74</v>
      </c>
      <c r="T21" s="1471">
        <f>'Homepower NLA'!T8</f>
        <v>1.93</v>
      </c>
      <c r="U21" s="1471">
        <f t="shared" ref="U21:U23" si="9">SUM(R21:T21)</f>
        <v>37.11</v>
      </c>
      <c r="V21" s="1473">
        <f t="shared" si="8"/>
        <v>30.416666666666668</v>
      </c>
      <c r="W21" s="1471">
        <f t="shared" si="7"/>
        <v>1128.7625</v>
      </c>
      <c r="X21" s="1471">
        <f t="shared" si="6"/>
        <v>1298.076875</v>
      </c>
    </row>
    <row r="22" spans="7:24" ht="21.6" customHeight="1">
      <c r="P22" s="1517" t="s">
        <v>16</v>
      </c>
      <c r="Q22" s="1518"/>
      <c r="R22" s="1471">
        <f>'Homepower NLA'!P9</f>
        <v>62.89</v>
      </c>
      <c r="S22" s="1471">
        <f>'Homepower NLA'!R9</f>
        <v>5.74</v>
      </c>
      <c r="T22" s="1471">
        <f>'Homepower NLA'!T9</f>
        <v>4.7</v>
      </c>
      <c r="U22" s="1471">
        <f t="shared" si="9"/>
        <v>73.33</v>
      </c>
      <c r="V22" s="1473">
        <f t="shared" si="8"/>
        <v>30.416666666666668</v>
      </c>
      <c r="W22" s="1471">
        <f t="shared" si="7"/>
        <v>2230.4541666666669</v>
      </c>
      <c r="X22" s="1471">
        <f t="shared" si="6"/>
        <v>2565.0222916666667</v>
      </c>
    </row>
    <row r="23" spans="7:24" ht="21">
      <c r="P23" s="1517" t="s">
        <v>17</v>
      </c>
      <c r="Q23" s="1518"/>
      <c r="R23" s="1471">
        <f>'Homepower NLA'!P10</f>
        <v>9.08</v>
      </c>
      <c r="S23" s="1471">
        <f>'Homepower NLA'!R10</f>
        <v>5.74</v>
      </c>
      <c r="T23" s="1471">
        <f>'Homepower NLA'!T10</f>
        <v>0.71</v>
      </c>
      <c r="U23" s="1471">
        <f t="shared" si="9"/>
        <v>15.530000000000001</v>
      </c>
      <c r="V23" s="1473">
        <f t="shared" si="8"/>
        <v>30.416666666666668</v>
      </c>
      <c r="W23" s="1471">
        <f t="shared" si="7"/>
        <v>472.37083333333339</v>
      </c>
      <c r="X23" s="1471">
        <f t="shared" si="6"/>
        <v>543.22645833333331</v>
      </c>
    </row>
    <row r="24" spans="7:24" ht="4.8" customHeight="1"/>
    <row r="25" spans="7:24" ht="21">
      <c r="W25" s="1505" t="s">
        <v>660</v>
      </c>
      <c r="X25" s="1506"/>
    </row>
    <row r="26" spans="7:24" ht="18">
      <c r="W26" s="1465"/>
      <c r="X26" s="1466" t="s">
        <v>654</v>
      </c>
    </row>
    <row r="27" spans="7:24" ht="21">
      <c r="U27" s="1507" t="s">
        <v>66</v>
      </c>
      <c r="V27" s="1508"/>
      <c r="W27" s="1474">
        <f>ROUND(SUM(W18,W8), 2)</f>
        <v>352.56</v>
      </c>
      <c r="X27" s="1474">
        <f>ROUND(W27*1.15,2)</f>
        <v>405.44</v>
      </c>
    </row>
    <row r="28" spans="7:24" ht="21">
      <c r="U28" s="1509" t="s">
        <v>65</v>
      </c>
      <c r="V28" s="1510"/>
      <c r="W28" s="1474">
        <f t="shared" ref="W28:W32" si="10">ROUND(SUM(W19,W9), 2)</f>
        <v>1344.56</v>
      </c>
      <c r="X28" s="1474">
        <f t="shared" ref="X28:X32" si="11">ROUND(W28*1.15,2)</f>
        <v>1546.24</v>
      </c>
    </row>
    <row r="29" spans="7:24" ht="21">
      <c r="U29" s="1511" t="s">
        <v>14</v>
      </c>
      <c r="V29" s="1512"/>
      <c r="W29" s="1474">
        <f t="shared" si="10"/>
        <v>2927.79</v>
      </c>
      <c r="X29" s="1474">
        <f t="shared" si="11"/>
        <v>3366.96</v>
      </c>
    </row>
    <row r="30" spans="7:24" ht="21">
      <c r="U30" s="1513" t="s">
        <v>15</v>
      </c>
      <c r="V30" s="1514"/>
      <c r="W30" s="1474">
        <f t="shared" si="10"/>
        <v>5766.46</v>
      </c>
      <c r="X30" s="1474">
        <f t="shared" si="11"/>
        <v>6631.43</v>
      </c>
    </row>
    <row r="31" spans="7:24" ht="21">
      <c r="U31" s="1513" t="s">
        <v>16</v>
      </c>
      <c r="V31" s="1514"/>
      <c r="W31" s="1474">
        <f t="shared" si="10"/>
        <v>16143.55</v>
      </c>
      <c r="X31" s="1474">
        <f t="shared" si="11"/>
        <v>18565.080000000002</v>
      </c>
    </row>
    <row r="32" spans="7:24" ht="21">
      <c r="U32" s="1503" t="s">
        <v>17</v>
      </c>
      <c r="V32" s="1504"/>
      <c r="W32" s="1469">
        <f t="shared" si="10"/>
        <v>2327.4499999999998</v>
      </c>
      <c r="X32" s="1469">
        <f t="shared" si="11"/>
        <v>2676.57</v>
      </c>
    </row>
    <row r="41" spans="16:29" ht="23.4" hidden="1" thickBot="1">
      <c r="P41" s="1430"/>
      <c r="Q41" s="1430"/>
      <c r="R41" s="1491" t="s">
        <v>645</v>
      </c>
      <c r="S41" s="1492"/>
      <c r="T41" s="1492"/>
      <c r="U41" s="1492"/>
      <c r="V41" s="1492"/>
      <c r="W41" s="1492"/>
      <c r="X41" s="1492"/>
      <c r="Y41" s="1492"/>
      <c r="Z41" s="1492"/>
      <c r="AA41" s="1492"/>
      <c r="AB41" s="1492"/>
      <c r="AC41" s="1493"/>
    </row>
    <row r="42" spans="16:29" ht="21" hidden="1">
      <c r="P42" s="1433"/>
      <c r="Q42" s="1434"/>
      <c r="R42" s="1523" t="s">
        <v>636</v>
      </c>
      <c r="S42" s="1524"/>
      <c r="T42" s="1502" t="s">
        <v>637</v>
      </c>
      <c r="U42" s="1525"/>
      <c r="V42" s="1526" t="s">
        <v>638</v>
      </c>
      <c r="W42" s="1527"/>
      <c r="X42" s="1498" t="s">
        <v>639</v>
      </c>
      <c r="Y42" s="1499"/>
      <c r="Z42" s="1502" t="s">
        <v>640</v>
      </c>
      <c r="AA42" s="1499"/>
      <c r="AB42" s="1498" t="s">
        <v>641</v>
      </c>
      <c r="AC42" s="1499"/>
    </row>
    <row r="43" spans="16:29" ht="21.6" hidden="1" thickBot="1">
      <c r="P43" s="1435"/>
      <c r="Q43" s="1436"/>
      <c r="R43" s="1441"/>
      <c r="S43" s="1442" t="s">
        <v>26</v>
      </c>
      <c r="T43" s="1443"/>
      <c r="U43" s="1444" t="s">
        <v>543</v>
      </c>
      <c r="V43" s="1445"/>
      <c r="W43" s="1444" t="s">
        <v>543</v>
      </c>
      <c r="X43" s="1446"/>
      <c r="Y43" s="1429" t="s">
        <v>26</v>
      </c>
      <c r="Z43" s="1447"/>
      <c r="AA43" s="1448" t="s">
        <v>543</v>
      </c>
      <c r="AB43" s="1446"/>
      <c r="AC43" s="1429" t="s">
        <v>26</v>
      </c>
    </row>
    <row r="44" spans="16:29" ht="21" hidden="1">
      <c r="P44" s="1500" t="s">
        <v>14</v>
      </c>
      <c r="Q44" s="1501"/>
      <c r="R44" s="1449">
        <f>(('Homepower NLA'!J7/100)*EasyElectricity!L9)</f>
        <v>2100.375</v>
      </c>
      <c r="S44" s="1450">
        <f>ROUND(R44 * (1 + VAT), 2)</f>
        <v>2415.4299999999998</v>
      </c>
      <c r="T44" s="1449">
        <f>(('Homepower NLA'!L7/100)*EasyElectricity!L9)</f>
        <v>3.3750000000000004</v>
      </c>
      <c r="U44" s="1450">
        <f>ROUND(T44 * (1 + VAT), 2)</f>
        <v>3.88</v>
      </c>
      <c r="V44" s="1449">
        <f>(('Homepower NLA'!N7/100)*EasyElectricity!$L$9)</f>
        <v>215.1</v>
      </c>
      <c r="W44" s="1450">
        <f>ROUND(V44 * (1 + VAT), 2)</f>
        <v>247.37</v>
      </c>
      <c r="X44" s="1449">
        <f>(('Homepower NLA'!P7)*30.4)</f>
        <v>400.97599999999994</v>
      </c>
      <c r="Y44" s="1450">
        <f>ROUND(X44 * (1 + VAT), 2)</f>
        <v>461.12</v>
      </c>
      <c r="Z44" s="1449">
        <f>(('Homepower NLA'!R7)*30.4)</f>
        <v>174.49600000000001</v>
      </c>
      <c r="AA44" s="1450">
        <f>ROUND(Z44 * (1 + VAT), 2)</f>
        <v>200.67</v>
      </c>
      <c r="AB44" s="1449">
        <f>(('Homepower NLA'!T7)*30.4)</f>
        <v>33.136000000000003</v>
      </c>
      <c r="AC44" s="1450">
        <f>ROUND(AB44 * (1 + VAT), 2)</f>
        <v>38.11</v>
      </c>
    </row>
    <row r="45" spans="16:29" ht="21" hidden="1">
      <c r="P45" s="1521" t="s">
        <v>15</v>
      </c>
      <c r="Q45" s="1522"/>
      <c r="R45" s="1437">
        <f>(('Homepower NLA'!J8/100)*EasyElectricity!L10)</f>
        <v>4200.75</v>
      </c>
      <c r="S45" s="1438">
        <f>ROUND(R45 * (1 + VAT), 2)</f>
        <v>4830.8599999999997</v>
      </c>
      <c r="T45" s="1437">
        <f>(('Homepower NLA'!L8/100)*EasyElectricity!L10)</f>
        <v>6.7500000000000009</v>
      </c>
      <c r="U45" s="1438">
        <f>ROUND(T45 * (1 + VAT), 2)</f>
        <v>7.76</v>
      </c>
      <c r="V45" s="1437">
        <f>(('Homepower NLA'!N8/100)*EasyElectricity!L10)</f>
        <v>430.2</v>
      </c>
      <c r="W45" s="1438">
        <f>ROUND(V45 * (1 + VAT), 2)</f>
        <v>494.73</v>
      </c>
      <c r="X45" s="1437">
        <f>(('Homepower NLA'!P8)*30.4)</f>
        <v>894.976</v>
      </c>
      <c r="Y45" s="1438">
        <f>ROUND(X45 * (1 + VAT), 2)</f>
        <v>1029.22</v>
      </c>
      <c r="Z45" s="1437">
        <f>(('Homepower NLA'!R8)*30.4)</f>
        <v>174.49600000000001</v>
      </c>
      <c r="AA45" s="1438">
        <f>ROUND(Z45 * (1 + VAT), 2)</f>
        <v>200.67</v>
      </c>
      <c r="AB45" s="1437">
        <f>(('Homepower NLA'!T8)*30.4)</f>
        <v>58.671999999999997</v>
      </c>
      <c r="AC45" s="1438">
        <f>ROUND(AB45 * (1 + VAT), 2)</f>
        <v>67.47</v>
      </c>
    </row>
    <row r="46" spans="16:29" ht="21" hidden="1">
      <c r="P46" s="1521" t="s">
        <v>16</v>
      </c>
      <c r="Q46" s="1522"/>
      <c r="R46" s="1437">
        <f>(('Homepower NLA'!J9/100)*EasyElectricity!L11)</f>
        <v>12602.25</v>
      </c>
      <c r="S46" s="1438">
        <f>ROUND(R46 * (1 + VAT), 2)</f>
        <v>14492.59</v>
      </c>
      <c r="T46" s="1437">
        <f>(('Homepower NLA'!L9/100)*EasyElectricity!L11)</f>
        <v>20.250000000000004</v>
      </c>
      <c r="U46" s="1438">
        <f>ROUND(T46 * (1 + VAT), 2)</f>
        <v>23.29</v>
      </c>
      <c r="V46" s="1437">
        <f>(('Homepower NLA'!N9/100)*EasyElectricity!L11)</f>
        <v>1290.5999999999999</v>
      </c>
      <c r="W46" s="1438">
        <f>ROUND(V46 * (1 + VAT), 2)</f>
        <v>1484.19</v>
      </c>
      <c r="X46" s="1437">
        <f>(('Homepower NLA'!P9)*30.4)</f>
        <v>1911.856</v>
      </c>
      <c r="Y46" s="1438">
        <f>ROUND(X46 * (1 + VAT), 2)</f>
        <v>2198.63</v>
      </c>
      <c r="Z46" s="1437">
        <f>(('Homepower NLA'!R9)*30.4)</f>
        <v>174.49600000000001</v>
      </c>
      <c r="AA46" s="1438">
        <f>ROUND(Z46 * (1 + VAT), 2)</f>
        <v>200.67</v>
      </c>
      <c r="AB46" s="1437">
        <f>(('Homepower NLA'!T9)*30.4)</f>
        <v>142.88</v>
      </c>
      <c r="AC46" s="1438">
        <f>ROUND(AB46 * (1 + VAT), 2)</f>
        <v>164.31</v>
      </c>
    </row>
    <row r="47" spans="16:29" ht="21.6" hidden="1" thickBot="1">
      <c r="P47" s="1534" t="s">
        <v>17</v>
      </c>
      <c r="Q47" s="1535"/>
      <c r="R47" s="1439">
        <f>(('Homepower NLA'!J10/100)*EasyElectricity!L12)</f>
        <v>1680.3</v>
      </c>
      <c r="S47" s="1440">
        <f>ROUND(R47 * (1 + VAT), 2)</f>
        <v>1932.35</v>
      </c>
      <c r="T47" s="1439">
        <f>(('Homepower NLA'!L10/100)*EasyElectricity!L12)</f>
        <v>2.7</v>
      </c>
      <c r="U47" s="1440">
        <f>ROUND(T47 * (1 + VAT), 2)</f>
        <v>3.11</v>
      </c>
      <c r="V47" s="1439">
        <f>(('Homepower NLA'!N10/100)*EasyElectricity!L12)</f>
        <v>172.08</v>
      </c>
      <c r="W47" s="1440">
        <f>ROUND(V47 * (1 + VAT), 2)</f>
        <v>197.89</v>
      </c>
      <c r="X47" s="1439">
        <f>(('Homepower NLA'!P10)*30.4)</f>
        <v>276.03199999999998</v>
      </c>
      <c r="Y47" s="1440">
        <f>ROUND(X47 * (1 + VAT), 2)</f>
        <v>317.44</v>
      </c>
      <c r="Z47" s="1439">
        <f>(('Homepower NLA'!R10)*30.4)</f>
        <v>174.49600000000001</v>
      </c>
      <c r="AA47" s="1440">
        <f>ROUND(Z47 * (1 + VAT), 2)</f>
        <v>200.67</v>
      </c>
      <c r="AB47" s="1439">
        <f>(('Homepower NLA'!T10)*30.4)</f>
        <v>21.584</v>
      </c>
      <c r="AC47" s="1440">
        <f>ROUND(AB47 * (1 + VAT), 2)</f>
        <v>24.82</v>
      </c>
    </row>
  </sheetData>
  <mergeCells count="53">
    <mergeCell ref="H2:N2"/>
    <mergeCell ref="R15:X15"/>
    <mergeCell ref="R16:R17"/>
    <mergeCell ref="S16:S17"/>
    <mergeCell ref="T16:T17"/>
    <mergeCell ref="U16:U17"/>
    <mergeCell ref="V16:V17"/>
    <mergeCell ref="W16:X16"/>
    <mergeCell ref="R5:X5"/>
    <mergeCell ref="R6:R7"/>
    <mergeCell ref="S6:S7"/>
    <mergeCell ref="T6:T7"/>
    <mergeCell ref="U6:U7"/>
    <mergeCell ref="V6:V7"/>
    <mergeCell ref="W6:X6"/>
    <mergeCell ref="P8:Q8"/>
    <mergeCell ref="H7:I7"/>
    <mergeCell ref="M5:N5"/>
    <mergeCell ref="H8:I8"/>
    <mergeCell ref="P46:Q46"/>
    <mergeCell ref="P47:Q47"/>
    <mergeCell ref="P10:Q10"/>
    <mergeCell ref="P11:Q11"/>
    <mergeCell ref="P12:Q12"/>
    <mergeCell ref="H11:I11"/>
    <mergeCell ref="H12:I12"/>
    <mergeCell ref="H5:K5"/>
    <mergeCell ref="P18:Q18"/>
    <mergeCell ref="P23:Q23"/>
    <mergeCell ref="P13:Q13"/>
    <mergeCell ref="P19:Q19"/>
    <mergeCell ref="P20:Q20"/>
    <mergeCell ref="P45:Q45"/>
    <mergeCell ref="R42:S42"/>
    <mergeCell ref="T42:U42"/>
    <mergeCell ref="V42:W42"/>
    <mergeCell ref="X42:Y42"/>
    <mergeCell ref="R41:AC41"/>
    <mergeCell ref="H9:I9"/>
    <mergeCell ref="H10:I10"/>
    <mergeCell ref="AB42:AC42"/>
    <mergeCell ref="P44:Q44"/>
    <mergeCell ref="Z42:AA42"/>
    <mergeCell ref="U32:V32"/>
    <mergeCell ref="W25:X25"/>
    <mergeCell ref="U27:V27"/>
    <mergeCell ref="U28:V28"/>
    <mergeCell ref="U29:V29"/>
    <mergeCell ref="U30:V30"/>
    <mergeCell ref="U31:V31"/>
    <mergeCell ref="P21:Q21"/>
    <mergeCell ref="P22:Q22"/>
    <mergeCell ref="P9:Q9"/>
  </mergeCells>
  <hyperlinks>
    <hyperlink ref="H1" location="Menu!A1" display="Back to menu" xr:uid="{4820F2F5-76C1-4BDA-997E-273DE44391AF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2" tint="-0.249977111117893"/>
    <pageSetUpPr fitToPage="1"/>
  </sheetPr>
  <dimension ref="A1:AK31"/>
  <sheetViews>
    <sheetView showGridLines="0" topLeftCell="F1" zoomScale="55" zoomScaleNormal="55" workbookViewId="0">
      <selection activeCell="G2" sqref="G2:K2"/>
    </sheetView>
  </sheetViews>
  <sheetFormatPr defaultColWidth="9.109375" defaultRowHeight="13.2"/>
  <cols>
    <col min="1" max="1" width="25" hidden="1" customWidth="1"/>
    <col min="2" max="5" width="9.109375" hidden="1" customWidth="1"/>
    <col min="6" max="6" width="8.88671875" customWidth="1"/>
    <col min="7" max="7" width="5.109375" customWidth="1"/>
    <col min="8" max="9" width="21" customWidth="1"/>
    <col min="10" max="10" width="17.109375" customWidth="1"/>
    <col min="11" max="11" width="21" customWidth="1"/>
    <col min="12" max="12" width="17.5546875" customWidth="1"/>
    <col min="13" max="13" width="18.5546875" customWidth="1"/>
    <col min="14" max="16" width="17.33203125" customWidth="1"/>
    <col min="17" max="17" width="11.88671875" customWidth="1"/>
  </cols>
  <sheetData>
    <row r="1" spans="1:16" ht="36" customHeight="1">
      <c r="G1" s="17"/>
      <c r="H1" s="359" t="s">
        <v>224</v>
      </c>
      <c r="O1" s="33"/>
    </row>
    <row r="2" spans="1:16" ht="66.75" customHeight="1">
      <c r="A2" t="s">
        <v>124</v>
      </c>
      <c r="G2" s="2031" t="s">
        <v>630</v>
      </c>
      <c r="H2" s="2032"/>
      <c r="I2" s="2032"/>
      <c r="J2" s="2032"/>
      <c r="K2" s="2033"/>
      <c r="L2" s="1397"/>
      <c r="M2" s="1397"/>
      <c r="N2" s="1397"/>
    </row>
    <row r="3" spans="1:16" ht="14.1" customHeight="1" thickBot="1">
      <c r="G3" s="17"/>
      <c r="O3" s="33"/>
    </row>
    <row r="4" spans="1:16" ht="59.25" customHeight="1">
      <c r="G4" s="22"/>
      <c r="H4" s="2027"/>
      <c r="I4" s="2028"/>
      <c r="J4" s="1930" t="s">
        <v>412</v>
      </c>
      <c r="K4" s="2011"/>
    </row>
    <row r="5" spans="1:16" ht="25.5" customHeight="1" thickBot="1">
      <c r="A5" t="s">
        <v>76</v>
      </c>
      <c r="B5" t="s">
        <v>123</v>
      </c>
      <c r="C5" t="s">
        <v>120</v>
      </c>
      <c r="D5" t="s">
        <v>1</v>
      </c>
      <c r="E5" t="s">
        <v>121</v>
      </c>
      <c r="G5" s="22"/>
      <c r="H5" s="2029"/>
      <c r="I5" s="2030"/>
      <c r="J5" s="1258"/>
      <c r="K5" s="1252" t="s">
        <v>26</v>
      </c>
    </row>
    <row r="6" spans="1:16" ht="30" customHeight="1" thickBot="1">
      <c r="A6" s="245" t="s">
        <v>155</v>
      </c>
      <c r="B6" s="245" t="s">
        <v>156</v>
      </c>
      <c r="C6">
        <v>0</v>
      </c>
      <c r="D6">
        <v>1</v>
      </c>
      <c r="E6" t="str">
        <f>B6&amp;C6&amp;D6&amp;IF($A$2="Non-municipal","N",IF($A$2="Municiple","Y","error"))</f>
        <v>HL1601N</v>
      </c>
      <c r="G6" s="22"/>
      <c r="H6" s="1259" t="s">
        <v>66</v>
      </c>
      <c r="I6" s="1260"/>
      <c r="J6" s="1255">
        <v>235.04</v>
      </c>
      <c r="K6" s="1256">
        <f>ROUND(J6 * (1 + VAT), 2)</f>
        <v>270.3</v>
      </c>
    </row>
    <row r="7" spans="1:16" ht="30" customHeight="1" thickBot="1">
      <c r="A7" s="245" t="s">
        <v>159</v>
      </c>
      <c r="B7" s="245" t="s">
        <v>160</v>
      </c>
      <c r="C7">
        <v>0</v>
      </c>
      <c r="D7">
        <v>1</v>
      </c>
      <c r="E7" t="str">
        <f>B7&amp;C7&amp;D7&amp;IF($A$2="Non-municipal","N",IF($A$2="Municiple","Y","error"))</f>
        <v>HL2601N</v>
      </c>
      <c r="G7" s="22"/>
      <c r="H7" s="1261" t="s">
        <v>65</v>
      </c>
      <c r="I7" s="1262"/>
      <c r="J7" s="1229">
        <v>298.79000000000002</v>
      </c>
      <c r="K7" s="1257">
        <f>ROUND(J7 * (1 + VAT), 2)</f>
        <v>343.61</v>
      </c>
    </row>
    <row r="8" spans="1:16" ht="17.25" customHeight="1">
      <c r="F8" s="33"/>
      <c r="G8" s="33"/>
      <c r="H8" s="1031"/>
      <c r="I8" s="1031"/>
      <c r="J8" s="1031"/>
      <c r="K8" s="1032"/>
      <c r="L8" s="33"/>
      <c r="O8" s="33"/>
    </row>
    <row r="9" spans="1:16" ht="18" customHeight="1">
      <c r="F9" s="33"/>
      <c r="G9" s="33"/>
      <c r="H9" s="1263"/>
      <c r="I9" s="1263"/>
      <c r="J9" s="1263"/>
      <c r="K9" s="1263"/>
      <c r="L9" s="1263"/>
      <c r="M9" s="1263"/>
      <c r="O9" s="33"/>
    </row>
    <row r="10" spans="1:16" ht="29.25" customHeight="1">
      <c r="F10" s="33"/>
      <c r="G10" s="33"/>
      <c r="H10" s="1263"/>
      <c r="I10" s="1263"/>
      <c r="J10" s="1263"/>
      <c r="K10" s="1263"/>
      <c r="L10" s="1263"/>
      <c r="M10" s="1263"/>
      <c r="O10" s="33"/>
    </row>
    <row r="11" spans="1:16" ht="28.5" customHeight="1">
      <c r="G11" s="17"/>
      <c r="H11" s="1263"/>
      <c r="I11" s="1263"/>
      <c r="J11" s="1263"/>
      <c r="K11" s="1263"/>
      <c r="L11" s="1263"/>
      <c r="M11" s="1263"/>
      <c r="O11" s="33"/>
      <c r="P11" s="33"/>
    </row>
    <row r="12" spans="1:16" ht="30.75" customHeight="1">
      <c r="A12" s="245" t="s">
        <v>153</v>
      </c>
      <c r="B12" s="245" t="s">
        <v>154</v>
      </c>
      <c r="C12">
        <v>0</v>
      </c>
      <c r="D12">
        <v>1</v>
      </c>
      <c r="E12" t="str">
        <f>B12&amp;C12&amp;D12&amp;IF($A$2="Non-municipal","N",IF($A$2="Municiple","Y","error"))</f>
        <v>HL1201N</v>
      </c>
      <c r="G12" s="17"/>
      <c r="H12" s="1263"/>
      <c r="I12" s="1263"/>
      <c r="J12" s="1263"/>
      <c r="K12" s="1263"/>
      <c r="L12" s="1263"/>
      <c r="M12" s="1263"/>
      <c r="O12" s="33"/>
      <c r="P12" s="33"/>
    </row>
    <row r="13" spans="1:16" ht="30.75" customHeight="1">
      <c r="A13" s="245" t="s">
        <v>157</v>
      </c>
      <c r="B13" s="245" t="s">
        <v>158</v>
      </c>
      <c r="C13">
        <v>0</v>
      </c>
      <c r="D13">
        <v>1</v>
      </c>
      <c r="E13" t="str">
        <f>B13&amp;C13&amp;D13&amp;IF($A$2="Non-municipal","N",IF($A$2="Municiple","Y","error"))</f>
        <v>HL2201N</v>
      </c>
      <c r="G13" s="17"/>
      <c r="H13" s="1263"/>
      <c r="I13" s="1263"/>
      <c r="J13" s="1263"/>
      <c r="K13" s="1263"/>
      <c r="L13" s="1263"/>
      <c r="M13" s="1263"/>
      <c r="O13" s="33"/>
      <c r="P13" s="33"/>
    </row>
    <row r="14" spans="1:16" ht="14.1" customHeight="1">
      <c r="G14" s="17"/>
      <c r="H14" s="1263"/>
      <c r="I14" s="1263"/>
      <c r="J14" s="1263"/>
      <c r="K14" s="1263"/>
      <c r="L14" s="1263"/>
      <c r="M14" s="1263"/>
      <c r="O14" s="33"/>
      <c r="P14" s="33"/>
    </row>
    <row r="15" spans="1:16" ht="14.1" customHeight="1">
      <c r="G15" s="17"/>
      <c r="H15" s="1263"/>
      <c r="I15" s="1263"/>
      <c r="J15" s="1263"/>
      <c r="K15" s="1263"/>
      <c r="L15" s="1263"/>
      <c r="M15" s="1263"/>
      <c r="O15" s="33"/>
      <c r="P15" s="33"/>
    </row>
    <row r="16" spans="1:16" ht="14.1" customHeight="1">
      <c r="G16" s="17"/>
      <c r="O16" s="33"/>
      <c r="P16" s="33"/>
    </row>
    <row r="17" spans="7:37" ht="14.1" customHeight="1">
      <c r="G17" s="17"/>
      <c r="O17" s="33"/>
      <c r="P17" s="33"/>
    </row>
    <row r="18" spans="7:37" ht="14.1" customHeight="1">
      <c r="G18" s="17"/>
      <c r="O18" s="33"/>
      <c r="P18" s="33"/>
    </row>
    <row r="19" spans="7:37" ht="14.1" customHeight="1">
      <c r="G19" s="17"/>
      <c r="O19" s="33"/>
      <c r="P19" s="33"/>
    </row>
    <row r="20" spans="7:37" ht="14.1" customHeight="1">
      <c r="G20" s="17"/>
      <c r="O20" s="33"/>
      <c r="P20" s="33"/>
    </row>
    <row r="21" spans="7:37" ht="14.1" customHeight="1">
      <c r="G21" s="17"/>
      <c r="O21" s="33"/>
      <c r="P21" s="33"/>
    </row>
    <row r="22" spans="7:37" ht="14.1" customHeight="1">
      <c r="G22" s="17"/>
      <c r="O22" s="33"/>
      <c r="P22" s="33"/>
    </row>
    <row r="23" spans="7:37" ht="14.1" customHeight="1">
      <c r="G23" s="17"/>
      <c r="O23" s="33"/>
      <c r="P23" s="33"/>
    </row>
    <row r="24" spans="7:37" ht="17.7" customHeight="1"/>
    <row r="31" spans="7:37">
      <c r="AK31" s="535"/>
    </row>
  </sheetData>
  <mergeCells count="3">
    <mergeCell ref="H4:I5"/>
    <mergeCell ref="J4:K4"/>
    <mergeCell ref="G2:K2"/>
  </mergeCells>
  <hyperlinks>
    <hyperlink ref="H1" location="Menu!A1" display="Back to menu" xr:uid="{00000000-0004-0000-12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ignoredErrors>
    <ignoredError sqref="K7 K6" formula="1"/>
  </ignoredError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6" tint="0.59999389629810485"/>
    <pageSetUpPr fitToPage="1"/>
  </sheetPr>
  <dimension ref="A1:AL100"/>
  <sheetViews>
    <sheetView showGridLines="0" topLeftCell="F1" zoomScale="55" zoomScaleNormal="55" workbookViewId="0">
      <pane ySplit="2" topLeftCell="A3" activePane="bottomLeft" state="frozen"/>
      <selection activeCell="N29" sqref="N29"/>
      <selection pane="bottomLeft" activeCell="P33" sqref="P33"/>
    </sheetView>
  </sheetViews>
  <sheetFormatPr defaultColWidth="9.109375" defaultRowHeight="13.2"/>
  <cols>
    <col min="1" max="1" width="17.33203125" hidden="1" customWidth="1"/>
    <col min="2" max="5" width="9.109375" hidden="1" customWidth="1"/>
    <col min="6" max="6" width="10.33203125" customWidth="1"/>
    <col min="7" max="7" width="3.33203125" customWidth="1"/>
    <col min="8" max="8" width="26.6640625" customWidth="1"/>
    <col min="9" max="9" width="29.6640625" customWidth="1"/>
    <col min="10" max="10" width="21.109375" customWidth="1"/>
    <col min="11" max="11" width="22.88671875" customWidth="1"/>
    <col min="12" max="12" width="19.33203125" customWidth="1"/>
    <col min="13" max="13" width="19" customWidth="1"/>
    <col min="14" max="14" width="19.44140625" customWidth="1"/>
    <col min="15" max="15" width="28.88671875" customWidth="1"/>
    <col min="16" max="16" width="16.33203125" customWidth="1"/>
    <col min="17" max="17" width="20.44140625" customWidth="1"/>
    <col min="18" max="18" width="17.33203125" customWidth="1"/>
    <col min="19" max="19" width="13.6640625" customWidth="1"/>
    <col min="20" max="20" width="2.44140625" customWidth="1"/>
    <col min="21" max="21" width="16" customWidth="1"/>
    <col min="22" max="22" width="4.6640625" customWidth="1"/>
    <col min="23" max="23" width="15" bestFit="1" customWidth="1"/>
    <col min="24" max="25" width="17.33203125" customWidth="1"/>
    <col min="26" max="26" width="18.88671875" customWidth="1"/>
    <col min="27" max="27" width="14.109375" customWidth="1"/>
    <col min="32" max="32" width="9.44140625" bestFit="1" customWidth="1"/>
  </cols>
  <sheetData>
    <row r="1" spans="1:34" ht="36" customHeight="1">
      <c r="G1" s="359" t="s">
        <v>224</v>
      </c>
      <c r="I1" s="17"/>
      <c r="S1" s="60" t="e">
        <v>#REF!</v>
      </c>
    </row>
    <row r="2" spans="1:34" ht="54" customHeight="1">
      <c r="A2" t="s">
        <v>129</v>
      </c>
      <c r="G2" s="1831" t="s">
        <v>502</v>
      </c>
      <c r="H2" s="1832"/>
      <c r="I2" s="1832"/>
      <c r="J2" s="1832"/>
      <c r="K2" s="1832"/>
      <c r="L2" s="1832"/>
      <c r="M2" s="1832"/>
      <c r="N2" s="1832"/>
      <c r="O2" s="1832"/>
      <c r="P2" s="1832"/>
      <c r="Q2" s="1832"/>
      <c r="R2" s="1832"/>
      <c r="S2" s="1832"/>
      <c r="T2" s="1833"/>
      <c r="X2" s="3"/>
      <c r="AF2" s="2" t="e">
        <f>SUM(#REF!,#REF!,#REF!,#REF!,#REF!,#REF!,#REF!,#REF!,#REF!,#REF!,#REF!,#REF!,#REF!,#REF!,#REF!)</f>
        <v>#REF!</v>
      </c>
      <c r="AG2" s="3" t="s">
        <v>0</v>
      </c>
    </row>
    <row r="3" spans="1:34" ht="15" customHeight="1" thickBot="1">
      <c r="G3" s="28"/>
      <c r="H3" s="33"/>
      <c r="I3" s="33"/>
      <c r="J3" s="33"/>
      <c r="K3" s="33"/>
      <c r="L3" s="33"/>
      <c r="M3" s="33"/>
      <c r="N3" s="33"/>
      <c r="O3" s="33"/>
      <c r="P3" s="33"/>
      <c r="Q3" s="33"/>
      <c r="X3" s="3"/>
      <c r="AF3" s="2"/>
      <c r="AG3" s="3"/>
    </row>
    <row r="4" spans="1:34" ht="29.85" customHeight="1" thickBot="1">
      <c r="G4" s="4"/>
      <c r="H4" s="605"/>
      <c r="I4" s="606"/>
      <c r="J4" s="1668" t="s">
        <v>394</v>
      </c>
      <c r="K4" s="1834"/>
      <c r="L4" s="1834"/>
      <c r="M4" s="1835"/>
      <c r="N4" s="1668" t="s">
        <v>421</v>
      </c>
      <c r="O4" s="1834"/>
      <c r="P4" s="1834"/>
      <c r="Q4" s="1835"/>
      <c r="R4" s="1664" t="s">
        <v>249</v>
      </c>
      <c r="S4" s="1665"/>
      <c r="T4" s="30"/>
    </row>
    <row r="5" spans="1:34" ht="20.25" customHeight="1">
      <c r="G5" s="5"/>
      <c r="H5" s="1671" t="s">
        <v>27</v>
      </c>
      <c r="I5" s="724"/>
      <c r="J5" s="1664" t="s">
        <v>475</v>
      </c>
      <c r="K5" s="1836"/>
      <c r="L5" s="1709" t="s">
        <v>476</v>
      </c>
      <c r="M5" s="1665"/>
      <c r="N5" s="1664" t="s">
        <v>475</v>
      </c>
      <c r="O5" s="1709"/>
      <c r="P5" s="1839" t="s">
        <v>476</v>
      </c>
      <c r="Q5" s="1665"/>
      <c r="R5" s="1666"/>
      <c r="S5" s="1667"/>
      <c r="U5" s="3"/>
    </row>
    <row r="6" spans="1:34" ht="24.6" customHeight="1">
      <c r="G6" s="5"/>
      <c r="H6" s="1672"/>
      <c r="I6" s="725" t="s">
        <v>1</v>
      </c>
      <c r="J6" s="1666"/>
      <c r="K6" s="1837"/>
      <c r="L6" s="1708"/>
      <c r="M6" s="1667"/>
      <c r="N6" s="1666"/>
      <c r="O6" s="1708"/>
      <c r="P6" s="1840"/>
      <c r="Q6" s="1667"/>
      <c r="R6" s="1666"/>
      <c r="S6" s="1667"/>
      <c r="U6" s="3"/>
      <c r="V6" s="3"/>
      <c r="AC6" s="6"/>
    </row>
    <row r="7" spans="1:34" ht="16.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673"/>
      <c r="I7" s="726"/>
      <c r="J7" s="727" t="s">
        <v>35</v>
      </c>
      <c r="K7" s="728" t="s">
        <v>26</v>
      </c>
      <c r="L7" s="729"/>
      <c r="M7" s="730" t="s">
        <v>26</v>
      </c>
      <c r="N7" s="727" t="s">
        <v>35</v>
      </c>
      <c r="O7" s="728" t="s">
        <v>26</v>
      </c>
      <c r="P7" s="729"/>
      <c r="Q7" s="730" t="s">
        <v>26</v>
      </c>
      <c r="R7" s="731"/>
      <c r="S7" s="730" t="s">
        <v>26</v>
      </c>
      <c r="U7" s="3"/>
      <c r="V7" s="3"/>
      <c r="AC7" s="6"/>
    </row>
    <row r="8" spans="1:34" ht="21.6" customHeight="1">
      <c r="A8" t="s">
        <v>179</v>
      </c>
      <c r="B8" t="s">
        <v>515</v>
      </c>
      <c r="C8">
        <v>0</v>
      </c>
      <c r="D8">
        <v>1</v>
      </c>
      <c r="E8" t="s">
        <v>516</v>
      </c>
      <c r="G8" s="5"/>
      <c r="H8" s="1565" t="s">
        <v>29</v>
      </c>
      <c r="I8" s="615" t="s">
        <v>5</v>
      </c>
      <c r="J8" s="616">
        <v>754.92</v>
      </c>
      <c r="K8" s="617">
        <f t="shared" ref="K8:K21" si="0">ROUND(J8 * (1 + VAT), 2)</f>
        <v>868.16</v>
      </c>
      <c r="L8" s="616">
        <v>313.35000000000002</v>
      </c>
      <c r="M8" s="618">
        <f t="shared" ref="M8:M21" si="1">ROUND(L8 * (1 + VAT), 2)</f>
        <v>360.35</v>
      </c>
      <c r="N8" s="619">
        <v>0</v>
      </c>
      <c r="O8" s="620">
        <f t="shared" ref="O8:O21" si="2">ROUND(N8 * (1 + VAT), 2)</f>
        <v>0</v>
      </c>
      <c r="P8" s="619">
        <v>0</v>
      </c>
      <c r="Q8" s="621">
        <f t="shared" ref="Q8:Q21" si="3">ROUND(P8 * (1 + VAT), 2)</f>
        <v>0</v>
      </c>
      <c r="R8" s="622">
        <v>0</v>
      </c>
      <c r="S8" s="623">
        <f t="shared" ref="S8:S21" si="4">ROUND(R8 * (1 + VAT), 2)</f>
        <v>0</v>
      </c>
      <c r="T8" s="221"/>
      <c r="U8" s="229"/>
      <c r="V8" s="230"/>
      <c r="W8" s="231"/>
      <c r="X8" s="220"/>
      <c r="Y8" s="220"/>
      <c r="Z8" s="220"/>
      <c r="AC8" s="232"/>
      <c r="AD8" s="232"/>
      <c r="AE8" s="232"/>
      <c r="AF8" s="232"/>
      <c r="AG8" s="232"/>
      <c r="AH8" s="232"/>
    </row>
    <row r="9" spans="1:34" ht="21.6" customHeight="1">
      <c r="A9" t="s">
        <v>179</v>
      </c>
      <c r="B9" t="s">
        <v>515</v>
      </c>
      <c r="C9">
        <v>0</v>
      </c>
      <c r="D9">
        <v>2</v>
      </c>
      <c r="E9" t="s">
        <v>517</v>
      </c>
      <c r="G9" s="5"/>
      <c r="H9" s="1566"/>
      <c r="I9" s="1033" t="s">
        <v>9</v>
      </c>
      <c r="J9" s="624">
        <v>733.19</v>
      </c>
      <c r="K9" s="625">
        <f t="shared" si="0"/>
        <v>843.17</v>
      </c>
      <c r="L9" s="624">
        <v>304.27999999999997</v>
      </c>
      <c r="M9" s="626">
        <f t="shared" si="1"/>
        <v>349.92</v>
      </c>
      <c r="N9" s="627">
        <v>0</v>
      </c>
      <c r="O9" s="628">
        <f t="shared" si="2"/>
        <v>0</v>
      </c>
      <c r="P9" s="627">
        <v>0</v>
      </c>
      <c r="Q9" s="629">
        <f t="shared" si="3"/>
        <v>0</v>
      </c>
      <c r="R9" s="1034">
        <v>0</v>
      </c>
      <c r="S9" s="640">
        <f t="shared" si="4"/>
        <v>0</v>
      </c>
      <c r="T9" s="232"/>
      <c r="U9" s="229"/>
      <c r="V9" s="221"/>
      <c r="W9" s="221"/>
      <c r="X9" s="221"/>
      <c r="Y9" s="221"/>
      <c r="Z9" s="221"/>
      <c r="AC9" s="232"/>
      <c r="AD9" s="232"/>
      <c r="AE9" s="232"/>
      <c r="AF9" s="232"/>
      <c r="AG9" s="232"/>
      <c r="AH9" s="232"/>
    </row>
    <row r="10" spans="1:34" ht="20.25" hidden="1" customHeight="1">
      <c r="A10" t="s">
        <v>179</v>
      </c>
      <c r="B10" t="s">
        <v>515</v>
      </c>
      <c r="E10" t="s">
        <v>550</v>
      </c>
      <c r="G10" s="5"/>
      <c r="H10" s="1566"/>
      <c r="I10" s="615"/>
      <c r="J10" s="624">
        <v>0</v>
      </c>
      <c r="K10" s="625"/>
      <c r="L10" s="624">
        <v>0</v>
      </c>
      <c r="M10" s="626"/>
      <c r="N10" s="627">
        <v>0</v>
      </c>
      <c r="O10" s="628">
        <f t="shared" si="2"/>
        <v>0</v>
      </c>
      <c r="P10" s="627">
        <v>0</v>
      </c>
      <c r="Q10" s="629">
        <f t="shared" si="3"/>
        <v>0</v>
      </c>
      <c r="R10" s="641">
        <v>0</v>
      </c>
      <c r="S10" s="642"/>
      <c r="T10" s="232"/>
      <c r="U10" s="229"/>
      <c r="V10" s="221"/>
      <c r="W10" s="221"/>
      <c r="X10" s="221"/>
      <c r="Y10" s="221"/>
      <c r="Z10" s="221"/>
      <c r="AC10" s="232"/>
      <c r="AD10" s="232"/>
      <c r="AE10" s="232"/>
      <c r="AF10" s="232"/>
      <c r="AG10" s="232"/>
      <c r="AH10" s="232"/>
    </row>
    <row r="11" spans="1:34" ht="20.25" hidden="1" customHeight="1">
      <c r="A11" t="s">
        <v>179</v>
      </c>
      <c r="B11" t="s">
        <v>515</v>
      </c>
      <c r="E11" t="s">
        <v>550</v>
      </c>
      <c r="G11" s="5"/>
      <c r="H11" s="1567"/>
      <c r="I11" s="615"/>
      <c r="J11" s="633">
        <v>0</v>
      </c>
      <c r="K11" s="634"/>
      <c r="L11" s="633">
        <v>0</v>
      </c>
      <c r="M11" s="635"/>
      <c r="N11" s="636">
        <v>0</v>
      </c>
      <c r="O11" s="637">
        <f t="shared" si="2"/>
        <v>0</v>
      </c>
      <c r="P11" s="636">
        <v>0</v>
      </c>
      <c r="Q11" s="638">
        <f t="shared" si="3"/>
        <v>0</v>
      </c>
      <c r="R11" s="639">
        <v>0</v>
      </c>
      <c r="S11" s="640"/>
      <c r="T11" s="232"/>
      <c r="U11" s="229"/>
      <c r="V11" s="221"/>
      <c r="W11" s="221"/>
      <c r="X11" s="221"/>
      <c r="Y11" s="221"/>
      <c r="Z11" s="221"/>
      <c r="AC11" s="232"/>
      <c r="AD11" s="232"/>
      <c r="AE11" s="232"/>
      <c r="AF11" s="232"/>
      <c r="AG11" s="232"/>
      <c r="AH11" s="232"/>
    </row>
    <row r="12" spans="1:34" ht="21.6" customHeight="1">
      <c r="A12" t="s">
        <v>179</v>
      </c>
      <c r="B12" t="s">
        <v>515</v>
      </c>
      <c r="C12">
        <v>1</v>
      </c>
      <c r="D12">
        <v>1</v>
      </c>
      <c r="E12" t="s">
        <v>520</v>
      </c>
      <c r="G12" s="5"/>
      <c r="H12" s="1565" t="s">
        <v>30</v>
      </c>
      <c r="I12" s="1035" t="s">
        <v>5</v>
      </c>
      <c r="J12" s="616">
        <v>765.2</v>
      </c>
      <c r="K12" s="617">
        <f t="shared" si="0"/>
        <v>879.98</v>
      </c>
      <c r="L12" s="616">
        <v>317.58</v>
      </c>
      <c r="M12" s="618">
        <f t="shared" si="1"/>
        <v>365.22</v>
      </c>
      <c r="N12" s="619">
        <v>0</v>
      </c>
      <c r="O12" s="620">
        <f t="shared" si="2"/>
        <v>0</v>
      </c>
      <c r="P12" s="619">
        <v>0</v>
      </c>
      <c r="Q12" s="621">
        <f t="shared" si="3"/>
        <v>0</v>
      </c>
      <c r="R12" s="641">
        <v>0</v>
      </c>
      <c r="S12" s="642">
        <f t="shared" si="4"/>
        <v>0</v>
      </c>
      <c r="U12" s="229"/>
      <c r="V12" s="230"/>
      <c r="W12" s="231"/>
      <c r="X12" s="220"/>
      <c r="Y12" s="220"/>
      <c r="Z12" s="220"/>
      <c r="AC12" s="232"/>
      <c r="AD12" s="232"/>
      <c r="AE12" s="232"/>
      <c r="AF12" s="232"/>
      <c r="AG12" s="232"/>
      <c r="AH12" s="232"/>
    </row>
    <row r="13" spans="1:34" ht="21.6" customHeight="1">
      <c r="A13" t="s">
        <v>179</v>
      </c>
      <c r="B13" t="s">
        <v>515</v>
      </c>
      <c r="C13">
        <v>1</v>
      </c>
      <c r="D13">
        <v>2</v>
      </c>
      <c r="E13" t="s">
        <v>521</v>
      </c>
      <c r="G13" s="5"/>
      <c r="H13" s="1566"/>
      <c r="I13" s="615" t="s">
        <v>9</v>
      </c>
      <c r="J13" s="624">
        <v>741.59</v>
      </c>
      <c r="K13" s="625">
        <f t="shared" si="0"/>
        <v>852.83</v>
      </c>
      <c r="L13" s="624">
        <v>307.76</v>
      </c>
      <c r="M13" s="626">
        <f t="shared" si="1"/>
        <v>353.92</v>
      </c>
      <c r="N13" s="627">
        <v>0</v>
      </c>
      <c r="O13" s="628">
        <f t="shared" si="2"/>
        <v>0</v>
      </c>
      <c r="P13" s="627">
        <v>0</v>
      </c>
      <c r="Q13" s="629">
        <f t="shared" si="3"/>
        <v>0</v>
      </c>
      <c r="R13" s="1034">
        <v>0</v>
      </c>
      <c r="S13" s="640">
        <f t="shared" si="4"/>
        <v>0</v>
      </c>
      <c r="T13" s="233"/>
      <c r="U13" s="229"/>
      <c r="V13" s="221"/>
      <c r="W13" s="221"/>
      <c r="X13" s="221"/>
      <c r="Y13" s="221"/>
      <c r="Z13" s="221"/>
      <c r="AC13" s="232"/>
      <c r="AD13" s="232"/>
      <c r="AE13" s="232"/>
      <c r="AF13" s="232"/>
      <c r="AG13" s="232"/>
      <c r="AH13" s="232"/>
    </row>
    <row r="14" spans="1:34" ht="20.25" hidden="1" customHeight="1">
      <c r="A14" t="s">
        <v>179</v>
      </c>
      <c r="B14" t="s">
        <v>515</v>
      </c>
      <c r="E14" t="s">
        <v>550</v>
      </c>
      <c r="G14" s="5"/>
      <c r="H14" s="1566"/>
      <c r="I14" s="615"/>
      <c r="J14" s="624">
        <v>0</v>
      </c>
      <c r="K14" s="625"/>
      <c r="L14" s="624">
        <v>0</v>
      </c>
      <c r="M14" s="626"/>
      <c r="N14" s="627">
        <v>0</v>
      </c>
      <c r="O14" s="628">
        <f t="shared" si="2"/>
        <v>0</v>
      </c>
      <c r="P14" s="627">
        <v>0</v>
      </c>
      <c r="Q14" s="629">
        <f t="shared" si="3"/>
        <v>0</v>
      </c>
      <c r="R14" s="641">
        <v>0</v>
      </c>
      <c r="S14" s="642"/>
      <c r="T14" s="233"/>
      <c r="U14" s="229"/>
      <c r="V14" s="221"/>
      <c r="W14" s="221"/>
      <c r="X14" s="221"/>
      <c r="Y14" s="221"/>
      <c r="Z14" s="221"/>
      <c r="AC14" s="232"/>
      <c r="AD14" s="232"/>
      <c r="AE14" s="232"/>
      <c r="AF14" s="232"/>
      <c r="AG14" s="232"/>
      <c r="AH14" s="232"/>
    </row>
    <row r="15" spans="1:34" ht="20.25" hidden="1" customHeight="1">
      <c r="A15" t="s">
        <v>179</v>
      </c>
      <c r="B15" t="s">
        <v>515</v>
      </c>
      <c r="E15" t="s">
        <v>550</v>
      </c>
      <c r="G15" s="5"/>
      <c r="H15" s="1567"/>
      <c r="I15" s="615"/>
      <c r="J15" s="633">
        <v>0</v>
      </c>
      <c r="K15" s="634"/>
      <c r="L15" s="633">
        <v>0</v>
      </c>
      <c r="M15" s="635"/>
      <c r="N15" s="636">
        <v>0</v>
      </c>
      <c r="O15" s="637">
        <f t="shared" si="2"/>
        <v>0</v>
      </c>
      <c r="P15" s="636">
        <v>0</v>
      </c>
      <c r="Q15" s="638">
        <f t="shared" si="3"/>
        <v>0</v>
      </c>
      <c r="R15" s="639">
        <v>0</v>
      </c>
      <c r="S15" s="640"/>
      <c r="T15" s="233"/>
      <c r="U15" s="229"/>
      <c r="V15" s="221"/>
      <c r="W15" s="221"/>
      <c r="X15" s="221"/>
      <c r="Y15" s="221"/>
      <c r="Z15" s="221"/>
      <c r="AC15" s="232"/>
      <c r="AD15" s="232"/>
      <c r="AE15" s="232"/>
      <c r="AF15" s="232"/>
      <c r="AG15" s="232"/>
      <c r="AH15" s="232"/>
    </row>
    <row r="16" spans="1:34" ht="21.6" customHeight="1">
      <c r="A16" t="s">
        <v>179</v>
      </c>
      <c r="B16" t="s">
        <v>515</v>
      </c>
      <c r="C16">
        <v>2</v>
      </c>
      <c r="D16">
        <v>1</v>
      </c>
      <c r="E16" t="s">
        <v>524</v>
      </c>
      <c r="G16" s="5"/>
      <c r="H16" s="1565" t="s">
        <v>31</v>
      </c>
      <c r="I16" s="1035" t="s">
        <v>5</v>
      </c>
      <c r="J16" s="616">
        <v>772.4</v>
      </c>
      <c r="K16" s="617">
        <f t="shared" si="0"/>
        <v>888.26</v>
      </c>
      <c r="L16" s="616">
        <v>320.60000000000002</v>
      </c>
      <c r="M16" s="618">
        <f t="shared" si="1"/>
        <v>368.69</v>
      </c>
      <c r="N16" s="619">
        <v>0</v>
      </c>
      <c r="O16" s="620">
        <f t="shared" si="2"/>
        <v>0</v>
      </c>
      <c r="P16" s="619">
        <v>0</v>
      </c>
      <c r="Q16" s="621">
        <f t="shared" si="3"/>
        <v>0</v>
      </c>
      <c r="R16" s="641">
        <v>0</v>
      </c>
      <c r="S16" s="642">
        <f t="shared" si="4"/>
        <v>0</v>
      </c>
      <c r="U16" s="229"/>
      <c r="V16" s="230"/>
      <c r="W16" s="231"/>
      <c r="X16" s="220"/>
      <c r="Y16" s="220"/>
      <c r="Z16" s="220"/>
      <c r="AC16" s="232"/>
      <c r="AD16" s="232"/>
      <c r="AE16" s="232"/>
      <c r="AF16" s="232"/>
      <c r="AG16" s="232"/>
      <c r="AH16" s="232"/>
    </row>
    <row r="17" spans="1:38" ht="21.6" customHeight="1">
      <c r="A17" t="s">
        <v>179</v>
      </c>
      <c r="B17" t="s">
        <v>515</v>
      </c>
      <c r="C17">
        <v>2</v>
      </c>
      <c r="D17">
        <v>2</v>
      </c>
      <c r="E17" t="s">
        <v>525</v>
      </c>
      <c r="G17" s="5"/>
      <c r="H17" s="1566"/>
      <c r="I17" s="615" t="s">
        <v>9</v>
      </c>
      <c r="J17" s="624">
        <v>749.21</v>
      </c>
      <c r="K17" s="625">
        <f t="shared" si="0"/>
        <v>861.59</v>
      </c>
      <c r="L17" s="624">
        <v>310.95</v>
      </c>
      <c r="M17" s="626">
        <f t="shared" si="1"/>
        <v>357.59</v>
      </c>
      <c r="N17" s="627">
        <v>0</v>
      </c>
      <c r="O17" s="628">
        <f t="shared" si="2"/>
        <v>0</v>
      </c>
      <c r="P17" s="627">
        <v>0</v>
      </c>
      <c r="Q17" s="629">
        <f t="shared" si="3"/>
        <v>0</v>
      </c>
      <c r="R17" s="630">
        <v>0</v>
      </c>
      <c r="S17" s="631">
        <f t="shared" si="4"/>
        <v>0</v>
      </c>
      <c r="T17" s="7"/>
      <c r="U17" s="229"/>
      <c r="V17" s="221"/>
      <c r="W17" s="221"/>
      <c r="X17" s="221"/>
      <c r="Y17" s="221"/>
      <c r="Z17" s="221"/>
      <c r="AC17" s="232"/>
      <c r="AD17" s="232"/>
      <c r="AE17" s="232"/>
      <c r="AF17" s="232"/>
      <c r="AG17" s="232"/>
      <c r="AH17" s="232"/>
    </row>
    <row r="18" spans="1:38" ht="20.25" hidden="1" customHeight="1">
      <c r="A18" t="s">
        <v>179</v>
      </c>
      <c r="B18" t="s">
        <v>515</v>
      </c>
      <c r="E18" t="s">
        <v>550</v>
      </c>
      <c r="G18" s="5"/>
      <c r="H18" s="1566"/>
      <c r="I18" s="615"/>
      <c r="J18" s="624">
        <v>0</v>
      </c>
      <c r="K18" s="625"/>
      <c r="L18" s="624">
        <v>0</v>
      </c>
      <c r="M18" s="626"/>
      <c r="N18" s="627">
        <v>0</v>
      </c>
      <c r="O18" s="628">
        <f t="shared" si="2"/>
        <v>0</v>
      </c>
      <c r="P18" s="627">
        <v>0</v>
      </c>
      <c r="Q18" s="629">
        <f t="shared" si="3"/>
        <v>0</v>
      </c>
      <c r="R18" s="630">
        <v>0</v>
      </c>
      <c r="S18" s="631"/>
      <c r="T18" s="7"/>
      <c r="U18" s="229"/>
      <c r="V18" s="221"/>
      <c r="W18" s="221"/>
      <c r="X18" s="221"/>
      <c r="Y18" s="221"/>
      <c r="Z18" s="221"/>
      <c r="AC18" s="232"/>
      <c r="AD18" s="232"/>
      <c r="AE18" s="232"/>
      <c r="AF18" s="232"/>
      <c r="AG18" s="232"/>
      <c r="AH18" s="232"/>
    </row>
    <row r="19" spans="1:38" ht="20.25" hidden="1" customHeight="1">
      <c r="A19" t="s">
        <v>179</v>
      </c>
      <c r="B19" t="s">
        <v>515</v>
      </c>
      <c r="E19" t="s">
        <v>550</v>
      </c>
      <c r="G19" s="5"/>
      <c r="H19" s="1567"/>
      <c r="I19" s="615"/>
      <c r="J19" s="633">
        <v>0</v>
      </c>
      <c r="K19" s="634"/>
      <c r="L19" s="633">
        <v>0</v>
      </c>
      <c r="M19" s="635"/>
      <c r="N19" s="636">
        <v>0</v>
      </c>
      <c r="O19" s="637">
        <f t="shared" si="2"/>
        <v>0</v>
      </c>
      <c r="P19" s="636">
        <v>0</v>
      </c>
      <c r="Q19" s="638">
        <f t="shared" si="3"/>
        <v>0</v>
      </c>
      <c r="R19" s="639">
        <v>0</v>
      </c>
      <c r="S19" s="640"/>
      <c r="T19" s="232"/>
      <c r="U19" s="229"/>
      <c r="V19" s="222"/>
      <c r="W19" s="222"/>
      <c r="X19" s="222"/>
      <c r="Y19" s="222"/>
      <c r="Z19" s="222"/>
      <c r="AC19" s="232"/>
      <c r="AD19" s="232"/>
      <c r="AE19" s="232"/>
      <c r="AF19" s="232"/>
      <c r="AG19" s="232"/>
      <c r="AH19" s="232"/>
    </row>
    <row r="20" spans="1:38" ht="21.6" customHeight="1">
      <c r="A20" t="s">
        <v>179</v>
      </c>
      <c r="B20" t="s">
        <v>515</v>
      </c>
      <c r="C20">
        <v>3</v>
      </c>
      <c r="D20">
        <v>1</v>
      </c>
      <c r="E20" t="s">
        <v>528</v>
      </c>
      <c r="G20" s="5"/>
      <c r="H20" s="1565" t="s">
        <v>32</v>
      </c>
      <c r="I20" s="1035" t="s">
        <v>5</v>
      </c>
      <c r="J20" s="616">
        <v>781.01</v>
      </c>
      <c r="K20" s="617">
        <f t="shared" si="0"/>
        <v>898.16</v>
      </c>
      <c r="L20" s="616">
        <v>324.11</v>
      </c>
      <c r="M20" s="618">
        <f t="shared" si="1"/>
        <v>372.73</v>
      </c>
      <c r="N20" s="619">
        <v>0</v>
      </c>
      <c r="O20" s="620">
        <f t="shared" si="2"/>
        <v>0</v>
      </c>
      <c r="P20" s="619">
        <v>0</v>
      </c>
      <c r="Q20" s="621">
        <f t="shared" si="3"/>
        <v>0</v>
      </c>
      <c r="R20" s="1036">
        <v>0</v>
      </c>
      <c r="S20" s="1037">
        <f t="shared" si="4"/>
        <v>0</v>
      </c>
      <c r="U20" s="229"/>
      <c r="V20" s="230"/>
      <c r="W20" s="231"/>
      <c r="X20" s="220"/>
      <c r="Y20" s="220"/>
      <c r="Z20" s="220"/>
      <c r="AC20" s="232"/>
      <c r="AD20" s="232"/>
      <c r="AE20" s="232"/>
      <c r="AF20" s="232"/>
      <c r="AG20" s="232"/>
      <c r="AH20" s="232"/>
    </row>
    <row r="21" spans="1:38" ht="21.6" customHeight="1" thickBot="1">
      <c r="A21" t="s">
        <v>179</v>
      </c>
      <c r="B21" t="s">
        <v>515</v>
      </c>
      <c r="C21">
        <v>3</v>
      </c>
      <c r="D21">
        <v>2</v>
      </c>
      <c r="E21" t="s">
        <v>529</v>
      </c>
      <c r="G21" s="5"/>
      <c r="H21" s="1566"/>
      <c r="I21" s="615" t="s">
        <v>9</v>
      </c>
      <c r="J21" s="624">
        <v>756.32</v>
      </c>
      <c r="K21" s="625">
        <f t="shared" si="0"/>
        <v>869.77</v>
      </c>
      <c r="L21" s="624">
        <v>313.87</v>
      </c>
      <c r="M21" s="626">
        <f t="shared" si="1"/>
        <v>360.95</v>
      </c>
      <c r="N21" s="627">
        <v>0</v>
      </c>
      <c r="O21" s="628">
        <f t="shared" si="2"/>
        <v>0</v>
      </c>
      <c r="P21" s="627">
        <v>0</v>
      </c>
      <c r="Q21" s="629">
        <f t="shared" si="3"/>
        <v>0</v>
      </c>
      <c r="R21" s="630">
        <v>0</v>
      </c>
      <c r="S21" s="631">
        <f t="shared" si="4"/>
        <v>0</v>
      </c>
      <c r="T21" s="7"/>
      <c r="U21" s="229"/>
      <c r="V21" s="221"/>
      <c r="W21" s="221"/>
      <c r="X21" s="221"/>
      <c r="Y21" s="221"/>
      <c r="Z21" s="221"/>
      <c r="AC21" s="232"/>
      <c r="AD21" s="232"/>
      <c r="AE21" s="232"/>
      <c r="AF21" s="232"/>
      <c r="AG21" s="232"/>
      <c r="AH21" s="232"/>
    </row>
    <row r="22" spans="1:38" ht="20.25" hidden="1" customHeight="1">
      <c r="G22" s="5"/>
      <c r="H22" s="1566"/>
      <c r="I22" s="615"/>
      <c r="J22" s="624"/>
      <c r="K22" s="1038"/>
      <c r="L22" s="624"/>
      <c r="M22" s="1039"/>
      <c r="N22" s="624"/>
      <c r="O22" s="1038"/>
      <c r="P22" s="624"/>
      <c r="Q22" s="1039"/>
      <c r="R22" s="630"/>
      <c r="S22" s="925"/>
      <c r="T22" s="7"/>
      <c r="U22" s="229"/>
      <c r="V22" s="221"/>
      <c r="W22" s="221"/>
      <c r="X22" s="221"/>
      <c r="Y22" s="221"/>
      <c r="Z22" s="221"/>
      <c r="AC22" s="232"/>
      <c r="AD22" s="232"/>
      <c r="AE22" s="232"/>
      <c r="AF22" s="232"/>
      <c r="AG22" s="232"/>
      <c r="AH22" s="232"/>
    </row>
    <row r="23" spans="1:38" ht="20.25" hidden="1" customHeight="1" thickBot="1">
      <c r="G23" s="5"/>
      <c r="H23" s="1566"/>
      <c r="I23" s="615"/>
      <c r="J23" s="1040"/>
      <c r="K23" s="1041"/>
      <c r="L23" s="1040"/>
      <c r="M23" s="1042"/>
      <c r="N23" s="1040"/>
      <c r="O23" s="1041"/>
      <c r="P23" s="1040"/>
      <c r="Q23" s="1042"/>
      <c r="R23" s="1043"/>
      <c r="S23" s="1044"/>
      <c r="T23" s="232"/>
      <c r="U23" s="229"/>
      <c r="V23" s="222"/>
      <c r="W23" s="222"/>
      <c r="X23" s="222"/>
      <c r="Y23" s="222"/>
      <c r="Z23" s="222"/>
      <c r="AC23" s="232"/>
      <c r="AD23" s="232"/>
      <c r="AE23" s="232"/>
      <c r="AF23" s="232"/>
      <c r="AG23" s="232"/>
      <c r="AH23" s="232"/>
    </row>
    <row r="24" spans="1:38" ht="20.25" customHeight="1">
      <c r="G24" s="8"/>
      <c r="H24" s="1045"/>
      <c r="I24" s="1046"/>
      <c r="J24" s="1047"/>
      <c r="K24" s="1048"/>
      <c r="L24" s="1047"/>
      <c r="M24" s="1048"/>
      <c r="N24" s="1047"/>
      <c r="O24" s="1048"/>
      <c r="P24" s="1047"/>
      <c r="Q24" s="1048"/>
      <c r="R24" s="1047"/>
      <c r="S24" s="1048"/>
      <c r="T24" s="223"/>
      <c r="U24" s="224"/>
      <c r="V24" s="64"/>
      <c r="W24" s="234"/>
      <c r="X24" s="232"/>
      <c r="Y24" s="229"/>
      <c r="Z24" s="222"/>
      <c r="AA24" s="222"/>
      <c r="AB24" s="222"/>
      <c r="AC24" s="222"/>
      <c r="AD24" s="222"/>
      <c r="AG24" s="232"/>
      <c r="AH24" s="232"/>
      <c r="AI24" s="232"/>
      <c r="AJ24" s="232"/>
      <c r="AK24" s="232"/>
      <c r="AL24" s="232"/>
    </row>
    <row r="25" spans="1:38" ht="20.25" customHeight="1" thickBot="1">
      <c r="G25" s="8"/>
      <c r="H25" s="1049"/>
      <c r="I25" s="1050"/>
      <c r="J25" s="1051"/>
      <c r="K25" s="1052"/>
      <c r="L25" s="1051"/>
      <c r="M25" s="1052"/>
      <c r="N25" s="654"/>
      <c r="O25" s="659"/>
      <c r="P25" s="654"/>
      <c r="Q25" s="659"/>
      <c r="R25" s="654"/>
      <c r="S25" s="659"/>
      <c r="T25" s="223"/>
      <c r="U25" s="224"/>
      <c r="V25" s="64"/>
      <c r="W25" s="234"/>
      <c r="X25" s="232"/>
      <c r="Y25" s="229"/>
      <c r="Z25" s="222"/>
      <c r="AA25" s="222"/>
      <c r="AB25" s="222"/>
      <c r="AC25" s="222"/>
      <c r="AD25" s="222"/>
      <c r="AG25" s="232"/>
      <c r="AH25" s="232"/>
      <c r="AI25" s="232"/>
      <c r="AJ25" s="232"/>
      <c r="AK25" s="232"/>
      <c r="AL25" s="232"/>
    </row>
    <row r="26" spans="1:38" ht="20.25" customHeight="1">
      <c r="G26" s="8"/>
      <c r="H26" s="2034" t="s">
        <v>64</v>
      </c>
      <c r="I26" s="1858"/>
      <c r="J26" s="1856" t="s">
        <v>422</v>
      </c>
      <c r="K26" s="1704"/>
      <c r="L26" s="1709" t="s">
        <v>423</v>
      </c>
      <c r="M26" s="1665"/>
      <c r="N26" s="604"/>
      <c r="O26" s="604"/>
      <c r="P26" s="604"/>
      <c r="Q26" s="604"/>
      <c r="R26" s="604"/>
      <c r="S26" s="604"/>
    </row>
    <row r="27" spans="1:38" ht="31.95" customHeight="1">
      <c r="G27" s="8"/>
      <c r="H27" s="2035"/>
      <c r="I27" s="2036"/>
      <c r="J27" s="1705"/>
      <c r="K27" s="1706"/>
      <c r="L27" s="1708"/>
      <c r="M27" s="1667"/>
      <c r="N27" s="604"/>
      <c r="O27" s="604"/>
      <c r="P27" s="604"/>
      <c r="Q27" s="604"/>
      <c r="R27" s="604"/>
      <c r="S27" s="604"/>
    </row>
    <row r="28" spans="1:38" ht="20.25" customHeight="1">
      <c r="A28" t="s">
        <v>76</v>
      </c>
      <c r="B28" t="s">
        <v>123</v>
      </c>
      <c r="C28" t="s">
        <v>120</v>
      </c>
      <c r="D28" t="s">
        <v>1</v>
      </c>
      <c r="E28" t="s">
        <v>121</v>
      </c>
      <c r="G28" s="8"/>
      <c r="H28" s="1710"/>
      <c r="I28" s="1711"/>
      <c r="J28" s="741"/>
      <c r="K28" s="742" t="s">
        <v>26</v>
      </c>
      <c r="L28" s="743"/>
      <c r="M28" s="744" t="s">
        <v>26</v>
      </c>
      <c r="N28" s="654"/>
      <c r="O28" s="654"/>
      <c r="P28" s="654"/>
      <c r="Q28" s="604"/>
      <c r="R28" s="604"/>
      <c r="S28" s="604"/>
    </row>
    <row r="29" spans="1:38" ht="21.6" customHeight="1" thickBot="1">
      <c r="A29" t="s">
        <v>179</v>
      </c>
      <c r="B29" t="s">
        <v>515</v>
      </c>
      <c r="C29">
        <v>0</v>
      </c>
      <c r="D29">
        <v>1</v>
      </c>
      <c r="E29" t="s">
        <v>516</v>
      </c>
      <c r="G29" s="8"/>
      <c r="H29" s="1819" t="s">
        <v>38</v>
      </c>
      <c r="I29" s="1583"/>
      <c r="J29" s="704">
        <v>15.22</v>
      </c>
      <c r="K29" s="705">
        <f>ROUND(J29 * (1 + VAT), 2)</f>
        <v>17.5</v>
      </c>
      <c r="L29" s="706">
        <v>0.82</v>
      </c>
      <c r="M29" s="707">
        <f>ROUND(L29 * (1 + VAT), 2)</f>
        <v>0.94</v>
      </c>
      <c r="N29" s="654"/>
      <c r="O29" s="654"/>
      <c r="P29" s="654"/>
      <c r="Q29" s="604"/>
      <c r="R29" s="604"/>
      <c r="S29" s="604"/>
    </row>
    <row r="30" spans="1:38" ht="94.95" customHeight="1">
      <c r="A30" t="s">
        <v>179</v>
      </c>
      <c r="B30" t="s">
        <v>515</v>
      </c>
      <c r="C30">
        <v>0</v>
      </c>
      <c r="D30">
        <v>1</v>
      </c>
      <c r="E30" t="s">
        <v>516</v>
      </c>
      <c r="G30" s="8"/>
      <c r="H30" s="1857" t="s">
        <v>39</v>
      </c>
      <c r="I30" s="1583"/>
      <c r="J30" s="870">
        <v>71.17</v>
      </c>
      <c r="K30" s="804">
        <f>ROUND(J30 * (1 + VAT), 2)</f>
        <v>81.849999999999994</v>
      </c>
      <c r="L30" s="803">
        <v>13.72</v>
      </c>
      <c r="M30" s="941">
        <f>ROUND(L30 * (1 + VAT), 2)</f>
        <v>15.78</v>
      </c>
      <c r="N30" s="1053"/>
      <c r="O30" s="1061"/>
      <c r="P30" s="1856" t="s">
        <v>252</v>
      </c>
      <c r="Q30" s="1704"/>
      <c r="R30" s="1692" t="s">
        <v>424</v>
      </c>
      <c r="S30" s="1693"/>
    </row>
    <row r="31" spans="1:38" ht="21.6" customHeight="1">
      <c r="A31" t="s">
        <v>179</v>
      </c>
      <c r="B31" t="s">
        <v>515</v>
      </c>
      <c r="C31">
        <v>0</v>
      </c>
      <c r="D31">
        <v>1</v>
      </c>
      <c r="E31" t="s">
        <v>516</v>
      </c>
      <c r="G31" s="8"/>
      <c r="H31" s="1857" t="s">
        <v>40</v>
      </c>
      <c r="I31" s="1583"/>
      <c r="J31" s="870">
        <v>219.79</v>
      </c>
      <c r="K31" s="804">
        <f>ROUND(J31 * (1 + VAT), 2)</f>
        <v>252.76</v>
      </c>
      <c r="L31" s="803">
        <v>21.44</v>
      </c>
      <c r="M31" s="941">
        <f>ROUND(L31 * (1 + VAT), 2)</f>
        <v>24.66</v>
      </c>
      <c r="N31" s="1053"/>
      <c r="O31" s="1062" t="s">
        <v>1</v>
      </c>
      <c r="P31" s="737"/>
      <c r="Q31" s="734" t="s">
        <v>26</v>
      </c>
      <c r="R31" s="1063"/>
      <c r="S31" s="744" t="s">
        <v>26</v>
      </c>
    </row>
    <row r="32" spans="1:38" ht="21.6" customHeight="1">
      <c r="A32" t="s">
        <v>179</v>
      </c>
      <c r="B32" t="s">
        <v>515</v>
      </c>
      <c r="C32">
        <v>0</v>
      </c>
      <c r="D32">
        <v>1</v>
      </c>
      <c r="E32" t="s">
        <v>516</v>
      </c>
      <c r="G32" s="8"/>
      <c r="H32" s="1819" t="s">
        <v>34</v>
      </c>
      <c r="I32" s="1583"/>
      <c r="J32" s="870">
        <v>219.79</v>
      </c>
      <c r="K32" s="804">
        <f>ROUND(J32 * (1 + VAT), 2)</f>
        <v>252.76</v>
      </c>
      <c r="L32" s="803">
        <v>21.44</v>
      </c>
      <c r="M32" s="941">
        <f>ROUND(L32 * (1 + VAT), 2)</f>
        <v>24.66</v>
      </c>
      <c r="N32" s="1053"/>
      <c r="O32" s="1056" t="s">
        <v>5</v>
      </c>
      <c r="P32" s="1057">
        <v>0.45</v>
      </c>
      <c r="Q32" s="950">
        <f>ROUND(P32 * (1 + VAT), 2)</f>
        <v>0.52</v>
      </c>
      <c r="R32" s="939">
        <v>0</v>
      </c>
      <c r="S32" s="676">
        <f>ROUND(R32 * (1 + VAT), 2)</f>
        <v>0</v>
      </c>
      <c r="Z32" s="232"/>
      <c r="AA32" s="232"/>
      <c r="AB32" s="232"/>
      <c r="AC32" s="232"/>
      <c r="AD32" s="232"/>
    </row>
    <row r="33" spans="1:30" ht="21.6" customHeight="1" thickBot="1">
      <c r="A33" t="s">
        <v>179</v>
      </c>
      <c r="B33" t="s">
        <v>515</v>
      </c>
      <c r="C33">
        <v>0</v>
      </c>
      <c r="D33">
        <v>1</v>
      </c>
      <c r="E33" t="s">
        <v>516</v>
      </c>
      <c r="G33" s="8"/>
      <c r="H33" s="1628" t="s">
        <v>33</v>
      </c>
      <c r="I33" s="1629"/>
      <c r="J33" s="709">
        <v>1238.27</v>
      </c>
      <c r="K33" s="710">
        <f>ROUND(J33 * (1 + VAT), 2)</f>
        <v>1424.01</v>
      </c>
      <c r="L33" s="711">
        <v>21.44</v>
      </c>
      <c r="M33" s="712">
        <f>ROUND(L33 * (1 + VAT), 2)</f>
        <v>24.66</v>
      </c>
      <c r="N33" s="1053"/>
      <c r="O33" s="1058" t="s">
        <v>9</v>
      </c>
      <c r="P33" s="1059">
        <v>0.45</v>
      </c>
      <c r="Q33" s="960">
        <f>ROUND(P33 * (1 + VAT), 2)</f>
        <v>0.52</v>
      </c>
      <c r="R33" s="940">
        <v>0</v>
      </c>
      <c r="S33" s="693">
        <f>ROUND(R33 * (1 + VAT), 2)</f>
        <v>0</v>
      </c>
      <c r="Z33" s="232"/>
      <c r="AA33" s="232"/>
      <c r="AB33" s="232"/>
      <c r="AC33" s="232"/>
      <c r="AD33" s="232"/>
    </row>
    <row r="34" spans="1:30" ht="20.25" customHeight="1">
      <c r="G34" s="8"/>
      <c r="H34" s="604"/>
      <c r="I34" s="604"/>
      <c r="J34" s="604"/>
      <c r="K34" s="604"/>
      <c r="L34" s="604"/>
      <c r="M34" s="604"/>
      <c r="N34" s="604"/>
      <c r="O34" s="604"/>
      <c r="P34" s="654"/>
      <c r="Q34" s="654"/>
      <c r="R34" s="654"/>
      <c r="S34" s="654"/>
      <c r="T34" s="223"/>
      <c r="V34" s="9"/>
      <c r="Z34" s="232"/>
      <c r="AA34" s="232"/>
      <c r="AB34" s="232"/>
      <c r="AC34" s="232"/>
      <c r="AD34" s="232"/>
    </row>
    <row r="35" spans="1:30" ht="34.5" customHeight="1">
      <c r="F35" s="65"/>
      <c r="G35" s="65"/>
      <c r="H35" s="65"/>
      <c r="I35" s="65"/>
      <c r="J35" s="65"/>
      <c r="K35" s="65"/>
      <c r="L35" s="65"/>
      <c r="M35" s="65"/>
      <c r="N35" s="65"/>
      <c r="O35" s="223"/>
      <c r="P35" s="223"/>
      <c r="Q35" s="223"/>
      <c r="R35" s="223"/>
      <c r="X35" s="232"/>
      <c r="Y35" s="232"/>
      <c r="Z35" s="232"/>
      <c r="AA35" s="232"/>
      <c r="AB35" s="232"/>
    </row>
    <row r="36" spans="1:30" ht="20.25" customHeight="1">
      <c r="F36" s="65"/>
      <c r="G36" s="65"/>
      <c r="H36" s="65"/>
      <c r="I36" s="65"/>
      <c r="J36" s="65"/>
      <c r="K36" s="65"/>
      <c r="L36" s="65"/>
      <c r="M36" s="65"/>
      <c r="N36" s="65"/>
      <c r="X36" s="232"/>
      <c r="Y36" s="232"/>
      <c r="Z36" s="232"/>
      <c r="AA36" s="232"/>
      <c r="AB36" s="232"/>
    </row>
    <row r="37" spans="1:30" ht="20.25" customHeight="1">
      <c r="F37" s="65"/>
      <c r="G37" s="65"/>
      <c r="H37" s="65"/>
      <c r="I37" s="65"/>
      <c r="J37" s="65"/>
      <c r="K37" s="65"/>
      <c r="L37" s="65"/>
      <c r="M37" s="65"/>
      <c r="N37" s="65"/>
      <c r="X37" s="232"/>
      <c r="Y37" s="232"/>
      <c r="Z37" s="232"/>
      <c r="AA37" s="232"/>
      <c r="AB37" s="232"/>
    </row>
    <row r="38" spans="1:30" ht="21.9" customHeight="1">
      <c r="F38" s="65"/>
      <c r="G38" s="65"/>
      <c r="H38" s="65"/>
      <c r="I38" s="65"/>
      <c r="J38" s="65"/>
      <c r="K38" s="65"/>
      <c r="L38" s="65"/>
      <c r="M38" s="65"/>
      <c r="N38" s="65"/>
    </row>
    <row r="39" spans="1:30" ht="21.9" customHeight="1">
      <c r="F39" s="65"/>
      <c r="G39" s="65"/>
      <c r="H39" s="65"/>
      <c r="I39" s="65"/>
      <c r="J39" s="65"/>
      <c r="K39" s="65"/>
      <c r="L39" s="65"/>
      <c r="M39" s="65"/>
      <c r="N39" s="65"/>
    </row>
    <row r="40" spans="1:30" ht="20.25" customHeight="1">
      <c r="F40" s="65"/>
      <c r="G40" s="65"/>
      <c r="H40" s="65"/>
      <c r="I40" s="65"/>
      <c r="J40" s="65"/>
      <c r="K40" s="65"/>
      <c r="L40" s="65"/>
      <c r="M40" s="65"/>
      <c r="N40" s="65"/>
      <c r="O40" s="224"/>
      <c r="P40" s="223"/>
      <c r="Q40" s="224"/>
      <c r="R40" s="223"/>
      <c r="X40" s="232"/>
      <c r="Y40" s="232"/>
      <c r="Z40" s="232"/>
      <c r="AA40" s="232"/>
      <c r="AB40" s="232"/>
    </row>
    <row r="41" spans="1:30" s="65" customFormat="1" ht="12.75" customHeight="1"/>
    <row r="42" spans="1:30" s="65" customFormat="1">
      <c r="U42" s="237"/>
      <c r="V42" s="237"/>
      <c r="W42" s="238"/>
    </row>
    <row r="43" spans="1:30" s="65" customFormat="1">
      <c r="U43" s="237"/>
      <c r="V43" s="237"/>
      <c r="W43" s="238"/>
      <c r="X43" s="238"/>
    </row>
    <row r="44" spans="1:30" s="65" customFormat="1">
      <c r="U44" s="239"/>
      <c r="V44" s="237"/>
    </row>
    <row r="45" spans="1:30" s="65" customFormat="1">
      <c r="W45" s="239"/>
      <c r="X45" s="237"/>
    </row>
    <row r="46" spans="1:30" s="65" customFormat="1">
      <c r="K46" s="240"/>
      <c r="W46" s="237"/>
      <c r="X46" s="237"/>
      <c r="Y46" s="238"/>
      <c r="Z46" s="238"/>
    </row>
    <row r="47" spans="1:30" s="65" customFormat="1">
      <c r="W47" s="237"/>
      <c r="X47" s="237"/>
      <c r="Y47" s="238"/>
      <c r="Z47" s="238"/>
    </row>
    <row r="48" spans="1:30" s="65" customFormat="1">
      <c r="W48" s="239"/>
      <c r="X48" s="237"/>
    </row>
    <row r="49" spans="23:28" s="65" customFormat="1">
      <c r="W49" s="239"/>
      <c r="X49" s="237"/>
    </row>
    <row r="50" spans="23:28" s="65" customFormat="1">
      <c r="W50" s="18"/>
      <c r="X50" s="18"/>
      <c r="Y50" s="20"/>
      <c r="Z50" s="20"/>
    </row>
    <row r="51" spans="23:28" s="65" customFormat="1">
      <c r="W51" s="18"/>
      <c r="X51" s="18"/>
      <c r="Y51" s="20"/>
      <c r="Z51" s="20"/>
    </row>
    <row r="52" spans="23:28" s="65" customFormat="1">
      <c r="W52" s="18"/>
      <c r="X52" s="241"/>
      <c r="Y52" s="18"/>
      <c r="Z52" s="241"/>
    </row>
    <row r="53" spans="23:28" s="65" customFormat="1">
      <c r="W53" s="19"/>
      <c r="X53"/>
      <c r="Z53" s="21"/>
    </row>
    <row r="54" spans="23:28" s="65" customFormat="1">
      <c r="X54" s="242"/>
      <c r="Z54" s="238"/>
    </row>
    <row r="55" spans="23:28" s="65" customFormat="1">
      <c r="X55" s="18"/>
    </row>
    <row r="56" spans="23:28" s="65" customFormat="1">
      <c r="X56" s="18"/>
      <c r="Y56" s="243"/>
      <c r="Z56" s="244"/>
    </row>
    <row r="57" spans="23:28" s="65" customFormat="1">
      <c r="Y57" s="243"/>
      <c r="Z57" s="244"/>
      <c r="AB57" s="238"/>
    </row>
    <row r="58" spans="23:28" s="65" customFormat="1">
      <c r="Z58" s="244"/>
      <c r="AB58" s="240"/>
    </row>
    <row r="59" spans="23:28" s="65" customFormat="1"/>
    <row r="60" spans="23:28" s="65" customFormat="1"/>
    <row r="61" spans="23:28" s="65" customFormat="1"/>
    <row r="62" spans="23:28" s="65" customFormat="1"/>
    <row r="63" spans="23:28" s="65" customFormat="1"/>
    <row r="64" spans="23:28" s="65" customFormat="1"/>
    <row r="65" s="65" customFormat="1"/>
    <row r="66" s="65" customFormat="1"/>
    <row r="67" s="65" customFormat="1"/>
    <row r="68" s="65" customFormat="1"/>
    <row r="69" s="65" customFormat="1"/>
    <row r="70" s="65" customFormat="1"/>
    <row r="71" s="65" customFormat="1"/>
    <row r="72" s="65" customFormat="1"/>
    <row r="73" s="65" customFormat="1"/>
    <row r="74" s="65" customFormat="1"/>
    <row r="75" s="65" customFormat="1"/>
    <row r="76" s="65" customFormat="1"/>
    <row r="77" s="65" customFormat="1"/>
    <row r="78" s="65" customFormat="1"/>
    <row r="79" s="65" customFormat="1"/>
    <row r="80" s="65" customFormat="1"/>
    <row r="81" s="65" customFormat="1"/>
    <row r="82" s="65" customFormat="1"/>
    <row r="83" s="65" customFormat="1"/>
    <row r="84" s="65" customFormat="1"/>
    <row r="85" s="65" customFormat="1"/>
    <row r="86" s="65" customFormat="1"/>
    <row r="87" s="65" customFormat="1"/>
    <row r="88" s="65" customFormat="1"/>
    <row r="89" s="65" customFormat="1"/>
    <row r="90" s="65" customFormat="1"/>
    <row r="91" s="65" customFormat="1"/>
    <row r="92" s="65" customFormat="1"/>
    <row r="93" s="65" customFormat="1"/>
    <row r="94" s="65" customFormat="1"/>
    <row r="95" s="65" customFormat="1"/>
    <row r="96" s="65" customFormat="1"/>
    <row r="97" s="65" customFormat="1"/>
    <row r="98" s="65" customFormat="1"/>
    <row r="99" s="65" customFormat="1"/>
    <row r="100" s="65" customFormat="1"/>
  </sheetData>
  <mergeCells count="24">
    <mergeCell ref="H32:I32"/>
    <mergeCell ref="H33:I33"/>
    <mergeCell ref="H28:I28"/>
    <mergeCell ref="H29:I29"/>
    <mergeCell ref="H30:I30"/>
    <mergeCell ref="P30:Q30"/>
    <mergeCell ref="R30:S30"/>
    <mergeCell ref="H31:I31"/>
    <mergeCell ref="H8:H11"/>
    <mergeCell ref="H12:H15"/>
    <mergeCell ref="H16:H19"/>
    <mergeCell ref="H20:H23"/>
    <mergeCell ref="H26:I27"/>
    <mergeCell ref="J26:K27"/>
    <mergeCell ref="L26:M27"/>
    <mergeCell ref="G2:T2"/>
    <mergeCell ref="J4:M4"/>
    <mergeCell ref="N4:Q4"/>
    <mergeCell ref="R4:S6"/>
    <mergeCell ref="H5:H7"/>
    <mergeCell ref="J5:K6"/>
    <mergeCell ref="L5:M6"/>
    <mergeCell ref="N5:O6"/>
    <mergeCell ref="P5:Q6"/>
  </mergeCells>
  <conditionalFormatting sqref="S1">
    <cfRule type="cellIs" dxfId="9" priority="3" stopIfTrue="1" operator="notEqual">
      <formula>0</formula>
    </cfRule>
    <cfRule type="cellIs" dxfId="8" priority="4" stopIfTrue="1" operator="equal">
      <formula>0</formula>
    </cfRule>
  </conditionalFormatting>
  <conditionalFormatting sqref="U8:U23 Y24:Y25">
    <cfRule type="cellIs" dxfId="7" priority="1" stopIfTrue="1" operator="equal">
      <formula>"check"</formula>
    </cfRule>
  </conditionalFormatting>
  <conditionalFormatting sqref="W8 W12 W16 W20">
    <cfRule type="cellIs" dxfId="6" priority="2" stopIfTrue="1" operator="notEqual">
      <formula>0</formula>
    </cfRule>
  </conditionalFormatting>
  <hyperlinks>
    <hyperlink ref="G1" location="Menu!A1" display="Back to menu" xr:uid="{00000000-0004-0000-14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81" orientation="landscape" r:id="rId1"/>
  <headerFooter alignWithMargins="0"/>
  <ignoredErrors>
    <ignoredError sqref="X22:X28 X8 X9 X10 X11 X12 X13 X14 X15 X16 X17 X18 X19 X20 X21 X34:X59 X29 X30 X31 X32 X33 T33:W33 T32:W32 T31:W31 T30:W30 T29:W29 L34:W59 T21:W21 T20:W20 T19:W19 T18:W18 T17:W17 T16:W16 T15:W15 T14:W14 T13:W13 T12:W12 T11:W11 T10:W10 T9:W9 T8:W8 T22:W28 L60:W94 L22:S25 N29:S29 N30:O30 N31:S31 N32:O32 N33:O33 Q30 L28:S28 N26:S27" 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6" tint="0.59999389629810485"/>
    <pageSetUpPr fitToPage="1"/>
  </sheetPr>
  <dimension ref="A1:AL47"/>
  <sheetViews>
    <sheetView showGridLines="0" zoomScale="55" zoomScaleNormal="55" workbookViewId="0">
      <pane ySplit="2" topLeftCell="A12" activePane="bottomLeft" state="frozen"/>
      <selection activeCell="N29" sqref="N29"/>
      <selection pane="bottomLeft" activeCell="J29" sqref="J29"/>
    </sheetView>
  </sheetViews>
  <sheetFormatPr defaultColWidth="9.109375" defaultRowHeight="13.2"/>
  <cols>
    <col min="1" max="5" width="9.109375" hidden="1" customWidth="1"/>
    <col min="6" max="6" width="11.109375" customWidth="1"/>
    <col min="7" max="7" width="1.88671875" customWidth="1"/>
    <col min="8" max="8" width="25" customWidth="1"/>
    <col min="9" max="9" width="31" customWidth="1"/>
    <col min="10" max="10" width="22.44140625" customWidth="1"/>
    <col min="11" max="11" width="21.33203125" bestFit="1" customWidth="1"/>
    <col min="12" max="14" width="19" customWidth="1"/>
    <col min="15" max="15" width="15.5546875" customWidth="1"/>
    <col min="16" max="16" width="14.109375" customWidth="1"/>
    <col min="17" max="17" width="15.33203125" customWidth="1"/>
    <col min="18" max="18" width="19" customWidth="1"/>
    <col min="19" max="19" width="13.6640625" customWidth="1"/>
    <col min="20" max="20" width="19" customWidth="1"/>
    <col min="21" max="21" width="14.109375" customWidth="1"/>
    <col min="22" max="22" width="19" customWidth="1"/>
    <col min="23" max="23" width="14" customWidth="1"/>
    <col min="24" max="24" width="2.109375" customWidth="1"/>
    <col min="25" max="28" width="14.44140625" customWidth="1"/>
    <col min="29" max="29" width="16.33203125" customWidth="1"/>
    <col min="30" max="30" width="14.44140625" customWidth="1"/>
    <col min="31" max="31" width="17.88671875" customWidth="1"/>
    <col min="32" max="32" width="9.44140625" bestFit="1" customWidth="1"/>
  </cols>
  <sheetData>
    <row r="1" spans="1:38" ht="36" customHeight="1">
      <c r="G1" s="359" t="s">
        <v>224</v>
      </c>
      <c r="I1" s="1"/>
    </row>
    <row r="2" spans="1:38" ht="54" customHeight="1">
      <c r="A2" t="s">
        <v>129</v>
      </c>
      <c r="G2" s="1831" t="s">
        <v>489</v>
      </c>
      <c r="H2" s="1832"/>
      <c r="I2" s="1832"/>
      <c r="J2" s="1832"/>
      <c r="K2" s="1832"/>
      <c r="L2" s="1832"/>
      <c r="M2" s="1832"/>
      <c r="N2" s="1832"/>
      <c r="O2" s="1832"/>
      <c r="P2" s="1832"/>
      <c r="Q2" s="1832"/>
      <c r="R2" s="1832"/>
      <c r="S2" s="1832"/>
      <c r="T2" s="1832"/>
      <c r="U2" s="1832"/>
      <c r="V2" s="1832"/>
      <c r="W2" s="1832"/>
      <c r="X2" s="1833"/>
      <c r="AF2" s="2" t="e">
        <f>SUM(#REF!,#REF!,#REF!,#REF!,#REF!,#REF!,#REF!,#REF!,#REF!,#REF!,#REF!,#REF!)</f>
        <v>#REF!</v>
      </c>
      <c r="AG2" s="3" t="s">
        <v>0</v>
      </c>
    </row>
    <row r="3" spans="1:38" ht="13.35" customHeight="1" thickBot="1">
      <c r="G3" s="28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AF3" s="2"/>
      <c r="AG3" s="3"/>
    </row>
    <row r="4" spans="1:38" ht="29.85" customHeight="1" thickBot="1">
      <c r="G4" s="4"/>
      <c r="H4" s="605"/>
      <c r="I4" s="606"/>
      <c r="J4" s="1668" t="s">
        <v>490</v>
      </c>
      <c r="K4" s="1669"/>
      <c r="L4" s="1669"/>
      <c r="M4" s="1669"/>
      <c r="N4" s="1669"/>
      <c r="O4" s="1669"/>
      <c r="P4" s="1669"/>
      <c r="Q4" s="1669"/>
      <c r="R4" s="1669"/>
      <c r="S4" s="1669"/>
      <c r="T4" s="1669"/>
      <c r="U4" s="1669"/>
      <c r="V4" s="1664" t="s">
        <v>249</v>
      </c>
      <c r="W4" s="1665"/>
      <c r="X4" s="30"/>
    </row>
    <row r="5" spans="1:38" ht="20.25" customHeight="1">
      <c r="G5" s="5"/>
      <c r="H5" s="2037" t="s">
        <v>27</v>
      </c>
      <c r="I5" s="1097"/>
      <c r="J5" s="2040" t="s">
        <v>491</v>
      </c>
      <c r="K5" s="2041"/>
      <c r="L5" s="2041"/>
      <c r="M5" s="2041"/>
      <c r="N5" s="2041"/>
      <c r="O5" s="2042"/>
      <c r="P5" s="2043" t="s">
        <v>492</v>
      </c>
      <c r="Q5" s="2044"/>
      <c r="R5" s="2044"/>
      <c r="S5" s="2044"/>
      <c r="T5" s="2044"/>
      <c r="U5" s="2044"/>
      <c r="V5" s="1666"/>
      <c r="W5" s="1667"/>
      <c r="Y5" s="3"/>
    </row>
    <row r="6" spans="1:38" ht="20.25" customHeight="1">
      <c r="G6" s="5"/>
      <c r="H6" s="2038"/>
      <c r="I6" s="1098" t="s">
        <v>1</v>
      </c>
      <c r="J6" s="1675" t="s">
        <v>2</v>
      </c>
      <c r="K6" s="1677"/>
      <c r="L6" s="1675" t="s">
        <v>3</v>
      </c>
      <c r="M6" s="1677"/>
      <c r="N6" s="1675" t="s">
        <v>4</v>
      </c>
      <c r="O6" s="1676"/>
      <c r="P6" s="1675" t="s">
        <v>2</v>
      </c>
      <c r="Q6" s="1677"/>
      <c r="R6" s="1675" t="s">
        <v>3</v>
      </c>
      <c r="S6" s="1677"/>
      <c r="T6" s="1675" t="s">
        <v>4</v>
      </c>
      <c r="U6" s="1675"/>
      <c r="V6" s="1666"/>
      <c r="W6" s="1667"/>
      <c r="Y6" s="3"/>
      <c r="Z6" s="3"/>
      <c r="AG6" s="6"/>
    </row>
    <row r="7" spans="1:38" ht="20.2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2039"/>
      <c r="I7" s="1099"/>
      <c r="J7" s="727" t="s">
        <v>35</v>
      </c>
      <c r="K7" s="728" t="s">
        <v>26</v>
      </c>
      <c r="L7" s="729"/>
      <c r="M7" s="728" t="s">
        <v>26</v>
      </c>
      <c r="N7" s="729"/>
      <c r="O7" s="734" t="s">
        <v>26</v>
      </c>
      <c r="P7" s="729"/>
      <c r="Q7" s="728" t="s">
        <v>26</v>
      </c>
      <c r="R7" s="729"/>
      <c r="S7" s="728" t="s">
        <v>26</v>
      </c>
      <c r="T7" s="729"/>
      <c r="U7" s="735" t="s">
        <v>26</v>
      </c>
      <c r="V7" s="1100"/>
      <c r="W7" s="730" t="s">
        <v>26</v>
      </c>
      <c r="Y7" s="3"/>
      <c r="Z7" s="3"/>
      <c r="AG7" s="6"/>
    </row>
    <row r="8" spans="1:38" ht="21.6" customHeight="1">
      <c r="A8" t="s">
        <v>193</v>
      </c>
      <c r="B8" t="s">
        <v>515</v>
      </c>
      <c r="C8">
        <v>0</v>
      </c>
      <c r="D8">
        <v>1</v>
      </c>
      <c r="E8" t="s">
        <v>516</v>
      </c>
      <c r="G8" s="5"/>
      <c r="H8" s="1565" t="s">
        <v>29</v>
      </c>
      <c r="I8" s="1066" t="s">
        <v>5</v>
      </c>
      <c r="J8" s="616">
        <v>754.92</v>
      </c>
      <c r="K8" s="617">
        <f t="shared" ref="K8:K21" si="0">ROUND(J8 * (1 + VAT), 2)</f>
        <v>868.16</v>
      </c>
      <c r="L8" s="616">
        <v>188.7</v>
      </c>
      <c r="M8" s="617">
        <f t="shared" ref="M8:M21" si="1">ROUND(L8 * (1 + VAT), 2)</f>
        <v>217.01</v>
      </c>
      <c r="N8" s="616">
        <v>125.84</v>
      </c>
      <c r="O8" s="617">
        <f t="shared" ref="O8:O21" si="2">ROUND(N8 * (1 + VAT), 2)</f>
        <v>144.72</v>
      </c>
      <c r="P8" s="616">
        <v>313.35000000000002</v>
      </c>
      <c r="Q8" s="617">
        <f t="shared" ref="Q8:Q21" si="3">ROUND(P8 * (1 + VAT), 2)</f>
        <v>360.35</v>
      </c>
      <c r="R8" s="616">
        <v>176.16</v>
      </c>
      <c r="S8" s="617">
        <f t="shared" ref="S8:S21" si="4">ROUND(R8 * (1 + VAT), 2)</f>
        <v>202.58</v>
      </c>
      <c r="T8" s="616">
        <v>125.89</v>
      </c>
      <c r="U8" s="1067">
        <f t="shared" ref="U8:U21" si="5">ROUND(T8 * (1 + VAT), 2)</f>
        <v>144.77000000000001</v>
      </c>
      <c r="V8" s="1068">
        <v>0</v>
      </c>
      <c r="W8" s="750">
        <f t="shared" ref="W8:W21" si="6">ROUND(V8 * (1 + VAT), 2)</f>
        <v>0</v>
      </c>
      <c r="X8" s="221"/>
      <c r="Y8" s="229"/>
      <c r="Z8" s="230"/>
      <c r="AA8" s="231"/>
      <c r="AB8" s="220"/>
      <c r="AC8" s="220"/>
      <c r="AD8" s="220"/>
      <c r="AG8" s="232"/>
      <c r="AH8" s="232"/>
      <c r="AI8" s="232"/>
      <c r="AJ8" s="232"/>
      <c r="AK8" s="232"/>
      <c r="AL8" s="232"/>
    </row>
    <row r="9" spans="1:38" ht="21.6" customHeight="1">
      <c r="A9" t="s">
        <v>193</v>
      </c>
      <c r="B9" t="s">
        <v>515</v>
      </c>
      <c r="C9">
        <v>0</v>
      </c>
      <c r="D9">
        <v>2</v>
      </c>
      <c r="E9" t="s">
        <v>517</v>
      </c>
      <c r="G9" s="5"/>
      <c r="H9" s="1566"/>
      <c r="I9" s="1066" t="s">
        <v>9</v>
      </c>
      <c r="J9" s="624">
        <v>733.19</v>
      </c>
      <c r="K9" s="625">
        <f t="shared" si="0"/>
        <v>843.17</v>
      </c>
      <c r="L9" s="624">
        <v>183.29</v>
      </c>
      <c r="M9" s="625">
        <f t="shared" si="1"/>
        <v>210.78</v>
      </c>
      <c r="N9" s="624">
        <v>122.2</v>
      </c>
      <c r="O9" s="625">
        <f t="shared" si="2"/>
        <v>140.53</v>
      </c>
      <c r="P9" s="624">
        <v>304.27999999999997</v>
      </c>
      <c r="Q9" s="625">
        <f t="shared" si="3"/>
        <v>349.92</v>
      </c>
      <c r="R9" s="624">
        <v>171.07</v>
      </c>
      <c r="S9" s="625">
        <f t="shared" si="4"/>
        <v>196.73</v>
      </c>
      <c r="T9" s="624">
        <v>122.2</v>
      </c>
      <c r="U9" s="1069">
        <f t="shared" si="5"/>
        <v>140.53</v>
      </c>
      <c r="V9" s="1070">
        <v>0</v>
      </c>
      <c r="W9" s="686">
        <f t="shared" si="6"/>
        <v>0</v>
      </c>
      <c r="X9" s="232"/>
      <c r="Y9" s="229"/>
      <c r="Z9" s="221"/>
      <c r="AA9" s="221"/>
      <c r="AB9" s="221"/>
      <c r="AC9" s="221"/>
      <c r="AD9" s="221"/>
      <c r="AG9" s="232"/>
      <c r="AH9" s="232"/>
      <c r="AI9" s="232"/>
      <c r="AJ9" s="232"/>
      <c r="AK9" s="232"/>
      <c r="AL9" s="232"/>
    </row>
    <row r="10" spans="1:38" ht="20.25" hidden="1" customHeight="1">
      <c r="A10" t="s">
        <v>193</v>
      </c>
      <c r="B10" t="s">
        <v>515</v>
      </c>
      <c r="E10" t="s">
        <v>550</v>
      </c>
      <c r="G10" s="5"/>
      <c r="H10" s="1566"/>
      <c r="I10" s="1066"/>
      <c r="J10" s="624">
        <v>0</v>
      </c>
      <c r="K10" s="625"/>
      <c r="L10" s="624">
        <v>0</v>
      </c>
      <c r="M10" s="625"/>
      <c r="N10" s="624">
        <v>0</v>
      </c>
      <c r="O10" s="625"/>
      <c r="P10" s="624">
        <v>0</v>
      </c>
      <c r="Q10" s="625"/>
      <c r="R10" s="624">
        <v>0</v>
      </c>
      <c r="S10" s="625"/>
      <c r="T10" s="624">
        <v>0</v>
      </c>
      <c r="U10" s="1069"/>
      <c r="V10" s="1070">
        <v>0</v>
      </c>
      <c r="W10" s="686"/>
      <c r="X10" s="232"/>
      <c r="Y10" s="229"/>
      <c r="Z10" s="221"/>
      <c r="AA10" s="221"/>
      <c r="AB10" s="221"/>
      <c r="AC10" s="221"/>
      <c r="AD10" s="221"/>
      <c r="AG10" s="232"/>
      <c r="AH10" s="232"/>
      <c r="AI10" s="232"/>
      <c r="AJ10" s="232"/>
      <c r="AK10" s="232"/>
      <c r="AL10" s="232"/>
    </row>
    <row r="11" spans="1:38" ht="20.25" hidden="1" customHeight="1">
      <c r="A11" t="s">
        <v>193</v>
      </c>
      <c r="B11" t="s">
        <v>515</v>
      </c>
      <c r="E11" t="s">
        <v>550</v>
      </c>
      <c r="G11" s="5"/>
      <c r="H11" s="1567"/>
      <c r="I11" s="1066"/>
      <c r="J11" s="633">
        <v>0</v>
      </c>
      <c r="K11" s="634"/>
      <c r="L11" s="633">
        <v>0</v>
      </c>
      <c r="M11" s="634"/>
      <c r="N11" s="633">
        <v>0</v>
      </c>
      <c r="O11" s="634"/>
      <c r="P11" s="633">
        <v>0</v>
      </c>
      <c r="Q11" s="634"/>
      <c r="R11" s="633">
        <v>0</v>
      </c>
      <c r="S11" s="634"/>
      <c r="T11" s="633">
        <v>0</v>
      </c>
      <c r="U11" s="1071"/>
      <c r="V11" s="1072">
        <v>0</v>
      </c>
      <c r="W11" s="690"/>
      <c r="X11" s="232"/>
      <c r="Y11" s="229"/>
      <c r="Z11" s="221"/>
      <c r="AA11" s="221"/>
      <c r="AB11" s="221"/>
      <c r="AC11" s="221"/>
      <c r="AD11" s="221"/>
      <c r="AG11" s="232"/>
      <c r="AH11" s="232"/>
      <c r="AI11" s="232"/>
      <c r="AJ11" s="232"/>
      <c r="AK11" s="232"/>
      <c r="AL11" s="232"/>
    </row>
    <row r="12" spans="1:38" ht="21.6" customHeight="1">
      <c r="A12" t="s">
        <v>193</v>
      </c>
      <c r="B12" t="s">
        <v>515</v>
      </c>
      <c r="C12">
        <v>1</v>
      </c>
      <c r="D12">
        <v>1</v>
      </c>
      <c r="E12" t="s">
        <v>520</v>
      </c>
      <c r="G12" s="5"/>
      <c r="H12" s="1565" t="s">
        <v>30</v>
      </c>
      <c r="I12" s="1073" t="s">
        <v>5</v>
      </c>
      <c r="J12" s="616">
        <v>765.2</v>
      </c>
      <c r="K12" s="617">
        <f t="shared" si="0"/>
        <v>879.98</v>
      </c>
      <c r="L12" s="616">
        <v>191.31</v>
      </c>
      <c r="M12" s="617">
        <f t="shared" si="1"/>
        <v>220.01</v>
      </c>
      <c r="N12" s="616">
        <v>127.55</v>
      </c>
      <c r="O12" s="617">
        <f t="shared" si="2"/>
        <v>146.68</v>
      </c>
      <c r="P12" s="616">
        <v>317.58</v>
      </c>
      <c r="Q12" s="617">
        <f t="shared" si="3"/>
        <v>365.22</v>
      </c>
      <c r="R12" s="616">
        <v>178.57</v>
      </c>
      <c r="S12" s="617">
        <f t="shared" si="4"/>
        <v>205.36</v>
      </c>
      <c r="T12" s="616">
        <v>127.55</v>
      </c>
      <c r="U12" s="1067">
        <f t="shared" si="5"/>
        <v>146.68</v>
      </c>
      <c r="V12" s="1068">
        <v>0</v>
      </c>
      <c r="W12" s="750">
        <f t="shared" si="6"/>
        <v>0</v>
      </c>
      <c r="Y12" s="229"/>
      <c r="Z12" s="230"/>
      <c r="AA12" s="231"/>
      <c r="AB12" s="220"/>
      <c r="AC12" s="220"/>
      <c r="AD12" s="220"/>
      <c r="AG12" s="232"/>
      <c r="AH12" s="232"/>
      <c r="AI12" s="232"/>
      <c r="AJ12" s="232"/>
      <c r="AK12" s="232"/>
      <c r="AL12" s="232"/>
    </row>
    <row r="13" spans="1:38" ht="21.6" customHeight="1">
      <c r="A13" t="s">
        <v>193</v>
      </c>
      <c r="B13" t="s">
        <v>515</v>
      </c>
      <c r="C13">
        <v>1</v>
      </c>
      <c r="D13">
        <v>2</v>
      </c>
      <c r="E13" t="s">
        <v>521</v>
      </c>
      <c r="G13" s="5"/>
      <c r="H13" s="1566"/>
      <c r="I13" s="1074" t="s">
        <v>9</v>
      </c>
      <c r="J13" s="624">
        <v>741.59</v>
      </c>
      <c r="K13" s="625">
        <f t="shared" si="0"/>
        <v>852.83</v>
      </c>
      <c r="L13" s="624">
        <v>185.41</v>
      </c>
      <c r="M13" s="625">
        <f t="shared" si="1"/>
        <v>213.22</v>
      </c>
      <c r="N13" s="624">
        <v>123.62</v>
      </c>
      <c r="O13" s="625">
        <f t="shared" si="2"/>
        <v>142.16</v>
      </c>
      <c r="P13" s="624">
        <v>307.76</v>
      </c>
      <c r="Q13" s="625">
        <f t="shared" si="3"/>
        <v>353.92</v>
      </c>
      <c r="R13" s="624">
        <v>173.05</v>
      </c>
      <c r="S13" s="625">
        <f t="shared" si="4"/>
        <v>199.01</v>
      </c>
      <c r="T13" s="624">
        <v>123.62</v>
      </c>
      <c r="U13" s="1069">
        <f t="shared" si="5"/>
        <v>142.16</v>
      </c>
      <c r="V13" s="1070">
        <v>0</v>
      </c>
      <c r="W13" s="686">
        <f t="shared" si="6"/>
        <v>0</v>
      </c>
      <c r="X13" s="233"/>
      <c r="Y13" s="229"/>
      <c r="Z13" s="221"/>
      <c r="AA13" s="221"/>
      <c r="AB13" s="221"/>
      <c r="AC13" s="221"/>
      <c r="AD13" s="221"/>
      <c r="AG13" s="232"/>
      <c r="AH13" s="232"/>
      <c r="AI13" s="232"/>
      <c r="AJ13" s="232"/>
      <c r="AK13" s="232"/>
      <c r="AL13" s="232"/>
    </row>
    <row r="14" spans="1:38" ht="20.25" hidden="1" customHeight="1">
      <c r="A14" t="s">
        <v>193</v>
      </c>
      <c r="B14" t="s">
        <v>515</v>
      </c>
      <c r="E14" t="s">
        <v>550</v>
      </c>
      <c r="G14" s="5"/>
      <c r="H14" s="1566"/>
      <c r="I14" s="1066"/>
      <c r="J14" s="624">
        <v>0</v>
      </c>
      <c r="K14" s="625"/>
      <c r="L14" s="624">
        <v>0</v>
      </c>
      <c r="M14" s="625"/>
      <c r="N14" s="624">
        <v>0</v>
      </c>
      <c r="O14" s="625"/>
      <c r="P14" s="624">
        <v>0</v>
      </c>
      <c r="Q14" s="625"/>
      <c r="R14" s="624">
        <v>0</v>
      </c>
      <c r="S14" s="625"/>
      <c r="T14" s="624">
        <v>0</v>
      </c>
      <c r="U14" s="1069"/>
      <c r="V14" s="1070">
        <v>0</v>
      </c>
      <c r="W14" s="686"/>
      <c r="X14" s="233"/>
      <c r="Y14" s="229"/>
      <c r="Z14" s="221"/>
      <c r="AA14" s="221"/>
      <c r="AB14" s="221"/>
      <c r="AC14" s="221"/>
      <c r="AD14" s="221"/>
      <c r="AG14" s="232"/>
      <c r="AH14" s="232"/>
      <c r="AI14" s="232"/>
      <c r="AJ14" s="232"/>
      <c r="AK14" s="232"/>
      <c r="AL14" s="232"/>
    </row>
    <row r="15" spans="1:38" ht="20.25" hidden="1" customHeight="1">
      <c r="A15" t="s">
        <v>193</v>
      </c>
      <c r="B15" t="s">
        <v>515</v>
      </c>
      <c r="E15" t="s">
        <v>550</v>
      </c>
      <c r="G15" s="5"/>
      <c r="H15" s="1567"/>
      <c r="I15" s="1075"/>
      <c r="J15" s="633">
        <v>0</v>
      </c>
      <c r="K15" s="634"/>
      <c r="L15" s="633">
        <v>0</v>
      </c>
      <c r="M15" s="634"/>
      <c r="N15" s="633">
        <v>0</v>
      </c>
      <c r="O15" s="634"/>
      <c r="P15" s="633">
        <v>0</v>
      </c>
      <c r="Q15" s="634"/>
      <c r="R15" s="633">
        <v>0</v>
      </c>
      <c r="S15" s="634"/>
      <c r="T15" s="633">
        <v>0</v>
      </c>
      <c r="U15" s="1071"/>
      <c r="V15" s="1072">
        <v>0</v>
      </c>
      <c r="W15" s="690"/>
      <c r="X15" s="233"/>
      <c r="Y15" s="229"/>
      <c r="Z15" s="221"/>
      <c r="AA15" s="221"/>
      <c r="AB15" s="221"/>
      <c r="AC15" s="221"/>
      <c r="AD15" s="221"/>
      <c r="AG15" s="232"/>
      <c r="AH15" s="232"/>
      <c r="AI15" s="232"/>
      <c r="AJ15" s="232"/>
      <c r="AK15" s="232"/>
      <c r="AL15" s="232"/>
    </row>
    <row r="16" spans="1:38" ht="21.6" customHeight="1">
      <c r="A16" t="s">
        <v>193</v>
      </c>
      <c r="B16" t="s">
        <v>515</v>
      </c>
      <c r="C16">
        <v>2</v>
      </c>
      <c r="D16">
        <v>1</v>
      </c>
      <c r="E16" t="s">
        <v>524</v>
      </c>
      <c r="G16" s="5"/>
      <c r="H16" s="1565" t="s">
        <v>31</v>
      </c>
      <c r="I16" s="1066" t="s">
        <v>5</v>
      </c>
      <c r="J16" s="616">
        <v>772.4</v>
      </c>
      <c r="K16" s="617">
        <f t="shared" si="0"/>
        <v>888.26</v>
      </c>
      <c r="L16" s="616">
        <v>193.09</v>
      </c>
      <c r="M16" s="617">
        <f t="shared" si="1"/>
        <v>222.05</v>
      </c>
      <c r="N16" s="616">
        <v>128.76</v>
      </c>
      <c r="O16" s="617">
        <f t="shared" si="2"/>
        <v>148.07</v>
      </c>
      <c r="P16" s="616">
        <v>320.60000000000002</v>
      </c>
      <c r="Q16" s="617">
        <f t="shared" si="3"/>
        <v>368.69</v>
      </c>
      <c r="R16" s="616">
        <v>180.24</v>
      </c>
      <c r="S16" s="617">
        <f t="shared" si="4"/>
        <v>207.28</v>
      </c>
      <c r="T16" s="616">
        <v>128.77000000000001</v>
      </c>
      <c r="U16" s="1067">
        <f t="shared" si="5"/>
        <v>148.09</v>
      </c>
      <c r="V16" s="1068">
        <v>0</v>
      </c>
      <c r="W16" s="750">
        <f t="shared" si="6"/>
        <v>0</v>
      </c>
      <c r="Y16" s="229"/>
      <c r="Z16" s="230"/>
      <c r="AA16" s="231"/>
      <c r="AB16" s="220"/>
      <c r="AC16" s="220"/>
      <c r="AD16" s="220"/>
      <c r="AG16" s="232"/>
      <c r="AH16" s="232"/>
      <c r="AI16" s="232"/>
      <c r="AJ16" s="232"/>
      <c r="AK16" s="232"/>
      <c r="AL16" s="232"/>
    </row>
    <row r="17" spans="1:38" ht="21.6" customHeight="1">
      <c r="A17" t="s">
        <v>193</v>
      </c>
      <c r="B17" t="s">
        <v>515</v>
      </c>
      <c r="C17">
        <v>2</v>
      </c>
      <c r="D17">
        <v>2</v>
      </c>
      <c r="E17" t="s">
        <v>525</v>
      </c>
      <c r="G17" s="5"/>
      <c r="H17" s="1566"/>
      <c r="I17" s="1074" t="s">
        <v>9</v>
      </c>
      <c r="J17" s="624">
        <v>749.21</v>
      </c>
      <c r="K17" s="625">
        <f t="shared" si="0"/>
        <v>861.59</v>
      </c>
      <c r="L17" s="624">
        <v>187.32</v>
      </c>
      <c r="M17" s="625">
        <f t="shared" si="1"/>
        <v>215.42</v>
      </c>
      <c r="N17" s="624">
        <v>124.9</v>
      </c>
      <c r="O17" s="625">
        <f t="shared" si="2"/>
        <v>143.63999999999999</v>
      </c>
      <c r="P17" s="624">
        <v>310.95</v>
      </c>
      <c r="Q17" s="625">
        <f t="shared" si="3"/>
        <v>357.59</v>
      </c>
      <c r="R17" s="624">
        <v>174.82</v>
      </c>
      <c r="S17" s="625">
        <f t="shared" si="4"/>
        <v>201.04</v>
      </c>
      <c r="T17" s="624">
        <v>124.9</v>
      </c>
      <c r="U17" s="1069">
        <f t="shared" si="5"/>
        <v>143.63999999999999</v>
      </c>
      <c r="V17" s="1070">
        <v>0</v>
      </c>
      <c r="W17" s="686">
        <f t="shared" si="6"/>
        <v>0</v>
      </c>
      <c r="X17" s="7"/>
      <c r="Y17" s="229"/>
      <c r="Z17" s="221"/>
      <c r="AA17" s="221"/>
      <c r="AB17" s="221"/>
      <c r="AC17" s="221"/>
      <c r="AD17" s="221"/>
      <c r="AG17" s="232"/>
      <c r="AH17" s="232"/>
      <c r="AI17" s="232"/>
      <c r="AJ17" s="232"/>
      <c r="AK17" s="232"/>
      <c r="AL17" s="232"/>
    </row>
    <row r="18" spans="1:38" ht="20.25" hidden="1" customHeight="1">
      <c r="A18" t="s">
        <v>193</v>
      </c>
      <c r="B18" t="s">
        <v>515</v>
      </c>
      <c r="E18" t="s">
        <v>550</v>
      </c>
      <c r="G18" s="5"/>
      <c r="H18" s="1566"/>
      <c r="I18" s="1066"/>
      <c r="J18" s="624">
        <v>0</v>
      </c>
      <c r="K18" s="625"/>
      <c r="L18" s="624">
        <v>0</v>
      </c>
      <c r="M18" s="625"/>
      <c r="N18" s="624">
        <v>0</v>
      </c>
      <c r="O18" s="625"/>
      <c r="P18" s="624">
        <v>0</v>
      </c>
      <c r="Q18" s="625"/>
      <c r="R18" s="624">
        <v>0</v>
      </c>
      <c r="S18" s="625"/>
      <c r="T18" s="624">
        <v>0</v>
      </c>
      <c r="U18" s="1069"/>
      <c r="V18" s="1070">
        <v>0</v>
      </c>
      <c r="W18" s="686"/>
      <c r="X18" s="7"/>
      <c r="Y18" s="229"/>
      <c r="Z18" s="221"/>
      <c r="AA18" s="221"/>
      <c r="AB18" s="221"/>
      <c r="AC18" s="221"/>
      <c r="AD18" s="221"/>
      <c r="AG18" s="232"/>
      <c r="AH18" s="232"/>
      <c r="AI18" s="232"/>
      <c r="AJ18" s="232"/>
      <c r="AK18" s="232"/>
      <c r="AL18" s="232"/>
    </row>
    <row r="19" spans="1:38" ht="20.25" hidden="1" customHeight="1">
      <c r="A19" t="s">
        <v>193</v>
      </c>
      <c r="B19" t="s">
        <v>515</v>
      </c>
      <c r="E19" t="s">
        <v>550</v>
      </c>
      <c r="G19" s="5"/>
      <c r="H19" s="1567"/>
      <c r="I19" s="1075"/>
      <c r="J19" s="633">
        <v>0</v>
      </c>
      <c r="K19" s="634"/>
      <c r="L19" s="633">
        <v>0</v>
      </c>
      <c r="M19" s="634"/>
      <c r="N19" s="633">
        <v>0</v>
      </c>
      <c r="O19" s="634"/>
      <c r="P19" s="633">
        <v>0</v>
      </c>
      <c r="Q19" s="634"/>
      <c r="R19" s="633">
        <v>0</v>
      </c>
      <c r="S19" s="634"/>
      <c r="T19" s="633">
        <v>0</v>
      </c>
      <c r="U19" s="1071"/>
      <c r="V19" s="1072">
        <v>0</v>
      </c>
      <c r="W19" s="690"/>
      <c r="X19" s="232"/>
      <c r="Y19" s="229"/>
      <c r="Z19" s="222"/>
      <c r="AA19" s="222"/>
      <c r="AB19" s="222"/>
      <c r="AC19" s="222"/>
      <c r="AD19" s="222"/>
      <c r="AG19" s="232"/>
      <c r="AH19" s="232"/>
      <c r="AI19" s="232"/>
      <c r="AJ19" s="232"/>
      <c r="AK19" s="232"/>
      <c r="AL19" s="232"/>
    </row>
    <row r="20" spans="1:38" ht="21.6" customHeight="1">
      <c r="A20" t="s">
        <v>193</v>
      </c>
      <c r="B20" t="s">
        <v>515</v>
      </c>
      <c r="C20">
        <v>3</v>
      </c>
      <c r="D20">
        <v>1</v>
      </c>
      <c r="E20" t="s">
        <v>528</v>
      </c>
      <c r="G20" s="8"/>
      <c r="H20" s="1565" t="s">
        <v>32</v>
      </c>
      <c r="I20" s="1066" t="s">
        <v>5</v>
      </c>
      <c r="J20" s="616">
        <v>781.01</v>
      </c>
      <c r="K20" s="617">
        <f t="shared" si="0"/>
        <v>898.16</v>
      </c>
      <c r="L20" s="616">
        <v>195.25</v>
      </c>
      <c r="M20" s="617">
        <f t="shared" si="1"/>
        <v>224.54</v>
      </c>
      <c r="N20" s="616">
        <v>130.16999999999999</v>
      </c>
      <c r="O20" s="617">
        <f t="shared" si="2"/>
        <v>149.69999999999999</v>
      </c>
      <c r="P20" s="616">
        <v>324.11</v>
      </c>
      <c r="Q20" s="617">
        <f t="shared" si="3"/>
        <v>372.73</v>
      </c>
      <c r="R20" s="616">
        <v>182.24</v>
      </c>
      <c r="S20" s="617">
        <f t="shared" si="4"/>
        <v>209.58</v>
      </c>
      <c r="T20" s="616">
        <v>130.16999999999999</v>
      </c>
      <c r="U20" s="1067">
        <f t="shared" si="5"/>
        <v>149.69999999999999</v>
      </c>
      <c r="V20" s="1068">
        <v>0</v>
      </c>
      <c r="W20" s="750">
        <f t="shared" si="6"/>
        <v>0</v>
      </c>
      <c r="Y20" s="229"/>
      <c r="Z20" s="230"/>
      <c r="AA20" s="231"/>
      <c r="AB20" s="220"/>
      <c r="AC20" s="220"/>
      <c r="AD20" s="220"/>
      <c r="AG20" s="232"/>
      <c r="AH20" s="232"/>
      <c r="AI20" s="232"/>
      <c r="AJ20" s="232"/>
      <c r="AK20" s="232"/>
      <c r="AL20" s="232"/>
    </row>
    <row r="21" spans="1:38" ht="21.6" customHeight="1" thickBot="1">
      <c r="A21" t="s">
        <v>193</v>
      </c>
      <c r="B21" t="s">
        <v>515</v>
      </c>
      <c r="C21">
        <v>3</v>
      </c>
      <c r="D21">
        <v>2</v>
      </c>
      <c r="E21" t="s">
        <v>529</v>
      </c>
      <c r="G21" s="8"/>
      <c r="H21" s="1566"/>
      <c r="I21" s="1066" t="s">
        <v>9</v>
      </c>
      <c r="J21" s="624">
        <v>756.32</v>
      </c>
      <c r="K21" s="625">
        <f t="shared" si="0"/>
        <v>869.77</v>
      </c>
      <c r="L21" s="624">
        <v>189.07</v>
      </c>
      <c r="M21" s="625">
        <f t="shared" si="1"/>
        <v>217.43</v>
      </c>
      <c r="N21" s="624">
        <v>126.06</v>
      </c>
      <c r="O21" s="625">
        <f t="shared" si="2"/>
        <v>144.97</v>
      </c>
      <c r="P21" s="624">
        <v>313.87</v>
      </c>
      <c r="Q21" s="625">
        <f t="shared" si="3"/>
        <v>360.95</v>
      </c>
      <c r="R21" s="624">
        <v>176.47</v>
      </c>
      <c r="S21" s="625">
        <f t="shared" si="4"/>
        <v>202.94</v>
      </c>
      <c r="T21" s="624">
        <v>126.06</v>
      </c>
      <c r="U21" s="1069">
        <f t="shared" si="5"/>
        <v>144.97</v>
      </c>
      <c r="V21" s="1072">
        <v>0</v>
      </c>
      <c r="W21" s="690">
        <f t="shared" si="6"/>
        <v>0</v>
      </c>
      <c r="X21" s="7"/>
      <c r="Y21" s="229"/>
      <c r="Z21" s="221"/>
      <c r="AA21" s="221"/>
      <c r="AB21" s="221"/>
      <c r="AC21" s="221"/>
      <c r="AD21" s="221"/>
      <c r="AG21" s="232"/>
      <c r="AH21" s="232"/>
      <c r="AI21" s="232"/>
      <c r="AJ21" s="232"/>
      <c r="AK21" s="232"/>
      <c r="AL21" s="232"/>
    </row>
    <row r="22" spans="1:38" ht="20.25" hidden="1" customHeight="1">
      <c r="G22" s="8"/>
      <c r="H22" s="1566"/>
      <c r="I22" s="1066"/>
      <c r="J22" s="624"/>
      <c r="K22" s="1038"/>
      <c r="L22" s="624"/>
      <c r="M22" s="1038"/>
      <c r="N22" s="616">
        <v>0</v>
      </c>
      <c r="O22" s="922"/>
      <c r="P22" s="624"/>
      <c r="Q22" s="1038"/>
      <c r="R22" s="624"/>
      <c r="S22" s="1038"/>
      <c r="T22" s="624"/>
      <c r="U22" s="1076"/>
      <c r="V22" s="977"/>
      <c r="W22" s="1077"/>
      <c r="X22" s="7"/>
      <c r="Y22" s="229"/>
      <c r="Z22" s="221"/>
      <c r="AA22" s="221"/>
      <c r="AB22" s="221"/>
      <c r="AC22" s="221"/>
      <c r="AD22" s="221"/>
      <c r="AG22" s="232"/>
      <c r="AH22" s="232"/>
      <c r="AI22" s="232"/>
      <c r="AJ22" s="232"/>
      <c r="AK22" s="232"/>
      <c r="AL22" s="232"/>
    </row>
    <row r="23" spans="1:38" ht="20.25" hidden="1" customHeight="1" thickBot="1">
      <c r="G23" s="8"/>
      <c r="H23" s="1878"/>
      <c r="I23" s="1078"/>
      <c r="J23" s="644"/>
      <c r="K23" s="1079"/>
      <c r="L23" s="644"/>
      <c r="M23" s="1079"/>
      <c r="N23" s="616">
        <v>0</v>
      </c>
      <c r="O23" s="1080"/>
      <c r="P23" s="644"/>
      <c r="Q23" s="1079"/>
      <c r="R23" s="644"/>
      <c r="S23" s="1079"/>
      <c r="T23" s="644"/>
      <c r="U23" s="1081"/>
      <c r="V23" s="689"/>
      <c r="W23" s="690"/>
      <c r="X23" s="232"/>
      <c r="Y23" s="229"/>
      <c r="Z23" s="222"/>
      <c r="AA23" s="222"/>
      <c r="AB23" s="222"/>
      <c r="AC23" s="222"/>
      <c r="AD23" s="222"/>
      <c r="AG23" s="232"/>
      <c r="AH23" s="232"/>
      <c r="AI23" s="232"/>
      <c r="AJ23" s="232"/>
      <c r="AK23" s="232"/>
      <c r="AL23" s="232"/>
    </row>
    <row r="24" spans="1:38" ht="20.25" customHeight="1">
      <c r="G24" s="8"/>
      <c r="H24" s="1082"/>
      <c r="I24" s="1083"/>
      <c r="J24" s="1084"/>
      <c r="K24" s="1085"/>
      <c r="L24" s="1084"/>
      <c r="M24" s="1085"/>
      <c r="N24" s="1086"/>
      <c r="O24" s="1086"/>
      <c r="P24" s="1084"/>
      <c r="Q24" s="1085"/>
      <c r="R24" s="1084"/>
      <c r="S24" s="1085"/>
      <c r="T24" s="1084"/>
      <c r="U24" s="1085"/>
      <c r="V24" s="1087"/>
      <c r="W24" s="1088"/>
      <c r="X24" s="232"/>
      <c r="Y24" s="229"/>
      <c r="Z24" s="222"/>
      <c r="AA24" s="222"/>
      <c r="AB24" s="222"/>
      <c r="AC24" s="222"/>
      <c r="AD24" s="222"/>
      <c r="AG24" s="232"/>
      <c r="AH24" s="232"/>
      <c r="AI24" s="232"/>
      <c r="AJ24" s="232"/>
      <c r="AK24" s="232"/>
      <c r="AL24" s="232"/>
    </row>
    <row r="25" spans="1:38" ht="20.25" customHeight="1" thickBot="1">
      <c r="G25" s="8"/>
      <c r="H25" s="652"/>
      <c r="I25" s="658"/>
      <c r="J25" s="654"/>
      <c r="K25" s="659"/>
      <c r="L25" s="654"/>
      <c r="M25" s="659"/>
      <c r="N25" s="604"/>
      <c r="O25" s="604"/>
      <c r="P25" s="654"/>
      <c r="Q25" s="659"/>
      <c r="R25" s="654"/>
      <c r="S25" s="659"/>
      <c r="T25" s="654"/>
      <c r="U25" s="659"/>
      <c r="V25" s="656"/>
      <c r="W25" s="814"/>
      <c r="X25" s="232"/>
      <c r="Y25" s="229"/>
      <c r="Z25" s="222"/>
      <c r="AA25" s="222"/>
      <c r="AB25" s="222"/>
      <c r="AC25" s="222"/>
      <c r="AD25" s="222"/>
      <c r="AG25" s="232"/>
      <c r="AH25" s="232"/>
      <c r="AI25" s="232"/>
      <c r="AJ25" s="232"/>
      <c r="AK25" s="232"/>
      <c r="AL25" s="232"/>
    </row>
    <row r="26" spans="1:38" ht="95.4" customHeight="1">
      <c r="G26" s="8"/>
      <c r="H26" s="1995" t="s">
        <v>64</v>
      </c>
      <c r="I26" s="1997"/>
      <c r="J26" s="1684" t="s">
        <v>425</v>
      </c>
      <c r="K26" s="1853"/>
      <c r="L26" s="1684" t="s">
        <v>423</v>
      </c>
      <c r="M26" s="1838"/>
      <c r="N26" s="604"/>
      <c r="O26" s="1101"/>
      <c r="P26" s="1102"/>
      <c r="Q26" s="1684" t="s">
        <v>252</v>
      </c>
      <c r="R26" s="1853"/>
      <c r="S26" s="1692" t="s">
        <v>424</v>
      </c>
      <c r="T26" s="1693"/>
      <c r="U26" s="604"/>
      <c r="V26" s="604"/>
      <c r="W26" s="604"/>
    </row>
    <row r="27" spans="1:38" ht="21" customHeight="1">
      <c r="G27" s="8"/>
      <c r="H27" s="1715"/>
      <c r="I27" s="1676"/>
      <c r="J27" s="1705"/>
      <c r="K27" s="1706"/>
      <c r="L27" s="1705"/>
      <c r="M27" s="1667"/>
      <c r="N27" s="604"/>
      <c r="O27" s="2045" t="s">
        <v>1</v>
      </c>
      <c r="P27" s="2046"/>
      <c r="Q27" s="737"/>
      <c r="R27" s="734" t="s">
        <v>26</v>
      </c>
      <c r="S27" s="1063"/>
      <c r="T27" s="744" t="s">
        <v>26</v>
      </c>
      <c r="U27" s="604"/>
      <c r="V27" s="604"/>
      <c r="W27" s="604"/>
    </row>
    <row r="28" spans="1:38" ht="27.45" customHeight="1">
      <c r="A28" t="s">
        <v>76</v>
      </c>
      <c r="B28" t="s">
        <v>123</v>
      </c>
      <c r="C28" t="s">
        <v>120</v>
      </c>
      <c r="D28" t="s">
        <v>1</v>
      </c>
      <c r="E28" t="s">
        <v>121</v>
      </c>
      <c r="G28" s="8"/>
      <c r="H28" s="1710"/>
      <c r="I28" s="1711"/>
      <c r="J28" s="741"/>
      <c r="K28" s="742" t="s">
        <v>26</v>
      </c>
      <c r="L28" s="743"/>
      <c r="M28" s="744" t="s">
        <v>26</v>
      </c>
      <c r="N28" s="604"/>
      <c r="O28" s="1816" t="s">
        <v>5</v>
      </c>
      <c r="P28" s="1817"/>
      <c r="Q28" s="939">
        <v>0.45</v>
      </c>
      <c r="R28" s="676">
        <f>ROUND(Q28 * (1 + VAT), 2)</f>
        <v>0.52</v>
      </c>
      <c r="S28" s="939">
        <v>0</v>
      </c>
      <c r="T28" s="676">
        <f>ROUND(S28 * (1 + VAT), 2)</f>
        <v>0</v>
      </c>
      <c r="U28" s="604"/>
      <c r="V28" s="604"/>
      <c r="W28" s="604"/>
    </row>
    <row r="29" spans="1:38" ht="21.6" customHeight="1" thickBot="1">
      <c r="A29" t="s">
        <v>193</v>
      </c>
      <c r="B29" t="s">
        <v>515</v>
      </c>
      <c r="C29">
        <v>0</v>
      </c>
      <c r="D29">
        <v>1</v>
      </c>
      <c r="E29" t="s">
        <v>516</v>
      </c>
      <c r="G29" s="8"/>
      <c r="H29" s="1819" t="s">
        <v>38</v>
      </c>
      <c r="I29" s="1583"/>
      <c r="J29" s="1091">
        <v>15.22</v>
      </c>
      <c r="K29" s="1092">
        <f>ROUND(J29 * (1 + VAT), 2)</f>
        <v>17.5</v>
      </c>
      <c r="L29" s="1091">
        <v>0.82</v>
      </c>
      <c r="M29" s="1092">
        <f>ROUND(L29 * (1 + VAT), 2)</f>
        <v>0.94</v>
      </c>
      <c r="N29" s="604"/>
      <c r="O29" s="1877" t="s">
        <v>52</v>
      </c>
      <c r="P29" s="1784"/>
      <c r="Q29" s="940">
        <v>0.45</v>
      </c>
      <c r="R29" s="693">
        <f>ROUND(Q29 * (1 + VAT), 2)</f>
        <v>0.52</v>
      </c>
      <c r="S29" s="940">
        <v>0</v>
      </c>
      <c r="T29" s="693">
        <f>ROUND(S29 * (1 + VAT), 2)</f>
        <v>0</v>
      </c>
      <c r="U29" s="604"/>
      <c r="V29" s="604"/>
      <c r="W29" s="604"/>
    </row>
    <row r="30" spans="1:38" ht="21.6" customHeight="1" thickBot="1">
      <c r="A30" t="s">
        <v>193</v>
      </c>
      <c r="B30" t="s">
        <v>515</v>
      </c>
      <c r="C30">
        <v>0</v>
      </c>
      <c r="D30">
        <v>1</v>
      </c>
      <c r="E30" t="s">
        <v>516</v>
      </c>
      <c r="G30" s="8"/>
      <c r="H30" s="1857" t="s">
        <v>39</v>
      </c>
      <c r="I30" s="1883"/>
      <c r="J30" s="1093">
        <v>71.17</v>
      </c>
      <c r="K30" s="1094">
        <f>ROUND(J30 * (1 + VAT), 2)</f>
        <v>81.849999999999994</v>
      </c>
      <c r="L30" s="1093">
        <v>13.72</v>
      </c>
      <c r="M30" s="1094">
        <f>ROUND(L30 * (1 + VAT), 2)</f>
        <v>15.78</v>
      </c>
      <c r="N30" s="604"/>
      <c r="O30" s="604"/>
      <c r="P30" s="604"/>
      <c r="Q30" s="604"/>
      <c r="R30" s="604"/>
      <c r="S30" s="604"/>
      <c r="T30" s="604"/>
      <c r="U30" s="604"/>
      <c r="V30" s="604"/>
      <c r="W30" s="604"/>
    </row>
    <row r="31" spans="1:38" ht="21.6" customHeight="1">
      <c r="A31" t="s">
        <v>193</v>
      </c>
      <c r="B31" t="s">
        <v>515</v>
      </c>
      <c r="C31">
        <v>0</v>
      </c>
      <c r="D31">
        <v>1</v>
      </c>
      <c r="E31" t="s">
        <v>516</v>
      </c>
      <c r="G31" s="8"/>
      <c r="H31" s="1857" t="s">
        <v>40</v>
      </c>
      <c r="I31" s="1883"/>
      <c r="J31" s="1093">
        <v>219.79</v>
      </c>
      <c r="K31" s="1094">
        <f>ROUND(J31 * (1 + VAT), 2)</f>
        <v>252.76</v>
      </c>
      <c r="L31" s="1093">
        <v>21.44</v>
      </c>
      <c r="M31" s="1094">
        <f>ROUND(L31 * (1 + VAT), 2)</f>
        <v>24.66</v>
      </c>
      <c r="N31" s="604"/>
      <c r="O31" s="2047" t="s">
        <v>398</v>
      </c>
      <c r="P31" s="2048"/>
      <c r="Q31" s="2048"/>
      <c r="R31" s="2049"/>
      <c r="S31" s="604"/>
      <c r="T31" s="604"/>
      <c r="U31" s="604"/>
      <c r="V31" s="604"/>
      <c r="W31" s="604"/>
    </row>
    <row r="32" spans="1:38" ht="21.6" customHeight="1">
      <c r="A32" t="s">
        <v>193</v>
      </c>
      <c r="B32" t="s">
        <v>515</v>
      </c>
      <c r="C32">
        <v>0</v>
      </c>
      <c r="D32">
        <v>1</v>
      </c>
      <c r="E32" t="s">
        <v>516</v>
      </c>
      <c r="G32" s="8"/>
      <c r="H32" s="1819" t="s">
        <v>34</v>
      </c>
      <c r="I32" s="1583"/>
      <c r="J32" s="1093">
        <v>219.79</v>
      </c>
      <c r="K32" s="1094">
        <f>ROUND(J32 * (1 + VAT), 2)</f>
        <v>252.76</v>
      </c>
      <c r="L32" s="1093">
        <v>21.44</v>
      </c>
      <c r="M32" s="1094">
        <f>ROUND(L32 * (1 + VAT), 2)</f>
        <v>24.66</v>
      </c>
      <c r="N32" s="604"/>
      <c r="O32" s="1712" t="s">
        <v>48</v>
      </c>
      <c r="P32" s="1713"/>
      <c r="Q32" s="1674" t="s">
        <v>49</v>
      </c>
      <c r="R32" s="1714"/>
      <c r="S32" s="604"/>
      <c r="T32" s="604"/>
      <c r="U32" s="604"/>
      <c r="V32" s="604"/>
      <c r="W32" s="604"/>
      <c r="AG32" s="232"/>
      <c r="AH32" s="232"/>
      <c r="AI32" s="232"/>
      <c r="AJ32" s="232"/>
      <c r="AK32" s="232"/>
      <c r="AL32" s="232"/>
    </row>
    <row r="33" spans="1:38" ht="21.6" customHeight="1" thickBot="1">
      <c r="A33" t="s">
        <v>193</v>
      </c>
      <c r="B33" t="s">
        <v>515</v>
      </c>
      <c r="C33">
        <v>0</v>
      </c>
      <c r="D33">
        <v>1</v>
      </c>
      <c r="E33" t="s">
        <v>516</v>
      </c>
      <c r="G33" s="8"/>
      <c r="H33" s="1628" t="s">
        <v>33</v>
      </c>
      <c r="I33" s="1629"/>
      <c r="J33" s="1095">
        <v>1238.27</v>
      </c>
      <c r="K33" s="1096">
        <f>ROUND(J33 * (1 + VAT), 2)</f>
        <v>1424.01</v>
      </c>
      <c r="L33" s="1095">
        <v>21.44</v>
      </c>
      <c r="M33" s="1096">
        <f>ROUND(L33 * (1 + VAT), 2)</f>
        <v>24.66</v>
      </c>
      <c r="N33" s="604"/>
      <c r="O33" s="835"/>
      <c r="P33" s="742" t="s">
        <v>26</v>
      </c>
      <c r="Q33" s="836"/>
      <c r="R33" s="744" t="s">
        <v>26</v>
      </c>
      <c r="S33" s="604"/>
      <c r="T33" s="604"/>
      <c r="U33" s="604"/>
      <c r="V33" s="604"/>
      <c r="W33" s="604"/>
      <c r="AG33" s="232"/>
      <c r="AH33" s="232"/>
      <c r="AI33" s="232"/>
      <c r="AJ33" s="232"/>
      <c r="AK33" s="232"/>
      <c r="AL33" s="232"/>
    </row>
    <row r="34" spans="1:38" ht="20.25" customHeight="1" thickBot="1">
      <c r="G34" s="8"/>
      <c r="H34" s="604"/>
      <c r="I34" s="604"/>
      <c r="J34" s="604"/>
      <c r="K34" s="604"/>
      <c r="L34" s="604"/>
      <c r="M34" s="604"/>
      <c r="N34" s="604"/>
      <c r="O34" s="720">
        <v>35.1</v>
      </c>
      <c r="P34" s="828">
        <f>ROUND(O34 * (1 + VAT), 2)</f>
        <v>40.369999999999997</v>
      </c>
      <c r="Q34" s="942">
        <v>0</v>
      </c>
      <c r="R34" s="832">
        <f>ROUND(Q34 * (1 + VAT), 2)</f>
        <v>0</v>
      </c>
      <c r="S34" s="604"/>
      <c r="T34" s="604"/>
      <c r="U34" s="604"/>
      <c r="V34" s="604"/>
      <c r="W34" s="604"/>
      <c r="AG34" s="232"/>
      <c r="AH34" s="232"/>
      <c r="AI34" s="232"/>
      <c r="AJ34" s="232"/>
      <c r="AK34" s="232"/>
      <c r="AL34" s="232"/>
    </row>
    <row r="35" spans="1:38" ht="20.25" customHeight="1">
      <c r="H35" s="604"/>
      <c r="I35" s="604"/>
      <c r="J35" s="604"/>
      <c r="K35" s="604"/>
      <c r="L35" s="604"/>
      <c r="M35" s="604"/>
      <c r="N35" s="604"/>
      <c r="O35" s="604"/>
      <c r="P35" s="604"/>
      <c r="Q35" s="604"/>
      <c r="R35" s="604"/>
      <c r="S35" s="604"/>
      <c r="T35" s="604"/>
      <c r="U35" s="604"/>
      <c r="V35" s="604"/>
      <c r="W35" s="604"/>
      <c r="AG35" s="232"/>
      <c r="AH35" s="232"/>
      <c r="AI35" s="232"/>
      <c r="AJ35" s="232"/>
      <c r="AK35" s="232"/>
      <c r="AL35" s="232"/>
    </row>
    <row r="36" spans="1:38" ht="20.25" customHeight="1">
      <c r="X36" s="232"/>
      <c r="AG36" s="232"/>
      <c r="AH36" s="232"/>
      <c r="AI36" s="232"/>
      <c r="AJ36" s="232"/>
      <c r="AK36" s="232"/>
      <c r="AL36" s="232"/>
    </row>
    <row r="37" spans="1:38" ht="20.25" customHeight="1">
      <c r="X37" s="232"/>
      <c r="AG37" s="232"/>
      <c r="AH37" s="232"/>
      <c r="AI37" s="232"/>
      <c r="AJ37" s="232"/>
      <c r="AK37" s="232"/>
      <c r="AL37" s="232"/>
    </row>
    <row r="38" spans="1:38" ht="21.9" customHeight="1"/>
    <row r="39" spans="1:38" ht="21.9" customHeight="1"/>
    <row r="40" spans="1:38" ht="21.9" customHeight="1">
      <c r="Y40" s="49"/>
      <c r="Z40" s="49"/>
      <c r="AA40" s="50"/>
      <c r="AB40" s="51"/>
      <c r="AC40" s="50"/>
      <c r="AD40" s="51"/>
    </row>
    <row r="41" spans="1:38" ht="20.25" customHeight="1">
      <c r="G41" s="8"/>
    </row>
    <row r="42" spans="1:38" ht="17.25" customHeight="1"/>
    <row r="43" spans="1:38" ht="17.25" customHeight="1"/>
    <row r="46" spans="1:38">
      <c r="O46" s="232"/>
    </row>
    <row r="47" spans="1:38">
      <c r="N47" s="232"/>
    </row>
  </sheetData>
  <mergeCells count="33">
    <mergeCell ref="H33:I33"/>
    <mergeCell ref="H30:I30"/>
    <mergeCell ref="H31:I31"/>
    <mergeCell ref="O31:R31"/>
    <mergeCell ref="H32:I32"/>
    <mergeCell ref="O32:P32"/>
    <mergeCell ref="Q32:R32"/>
    <mergeCell ref="Q26:R26"/>
    <mergeCell ref="S26:T26"/>
    <mergeCell ref="O27:P27"/>
    <mergeCell ref="H28:I28"/>
    <mergeCell ref="O28:P28"/>
    <mergeCell ref="H29:I29"/>
    <mergeCell ref="O29:P29"/>
    <mergeCell ref="H12:H15"/>
    <mergeCell ref="H16:H19"/>
    <mergeCell ref="H20:H23"/>
    <mergeCell ref="H26:I27"/>
    <mergeCell ref="J26:K27"/>
    <mergeCell ref="L26:M27"/>
    <mergeCell ref="G2:X2"/>
    <mergeCell ref="V4:W6"/>
    <mergeCell ref="H8:H11"/>
    <mergeCell ref="J4:U4"/>
    <mergeCell ref="H5:H7"/>
    <mergeCell ref="J5:O5"/>
    <mergeCell ref="P5:U5"/>
    <mergeCell ref="J6:K6"/>
    <mergeCell ref="L6:M6"/>
    <mergeCell ref="N6:O6"/>
    <mergeCell ref="P6:Q6"/>
    <mergeCell ref="R6:S6"/>
    <mergeCell ref="T6:U6"/>
  </mergeCells>
  <conditionalFormatting sqref="Y8:Y25">
    <cfRule type="cellIs" dxfId="5" priority="1" stopIfTrue="1" operator="equal">
      <formula>"check"</formula>
    </cfRule>
  </conditionalFormatting>
  <conditionalFormatting sqref="AA8 AA12 AA16 AA20">
    <cfRule type="cellIs" dxfId="4" priority="2" stopIfTrue="1" operator="notEqual">
      <formula>0</formula>
    </cfRule>
  </conditionalFormatting>
  <hyperlinks>
    <hyperlink ref="G1" location="Menu!A1" display="Back to menu" xr:uid="{00000000-0004-0000-16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67" orientation="landscape" r:id="rId1"/>
  <headerFooter alignWithMargins="0"/>
  <ignoredErrors>
    <ignoredError sqref="L38:W47 X24:X27 X8 X9 X10 X11 X12 X13 X14 X15 X16 X17 X18 X19 X20 X21 X22 X23 X35 X28 X29 X30 X31 X32 X33 X34 L24:W25 L22:M22 O22:W22 L23:M23 O23:W23 L35:W35 L28:P28 U28:W28 N29:P29 U29:W29 N30:W30 N31 N32:W32 N33:W33 L34:N34 S34:W34 L36:W37 N27:W27 N26:P26 R26 U26:W26 P31:W31" formula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2" tint="-0.249977111117893"/>
    <pageSetUpPr fitToPage="1"/>
  </sheetPr>
  <dimension ref="A1:AF20"/>
  <sheetViews>
    <sheetView showGridLines="0" topLeftCell="G1" zoomScale="67" zoomScaleNormal="67" workbookViewId="0">
      <selection activeCell="T7" sqref="T7"/>
    </sheetView>
  </sheetViews>
  <sheetFormatPr defaultColWidth="4.88671875" defaultRowHeight="13.2"/>
  <cols>
    <col min="1" max="1" width="9.88671875" hidden="1" customWidth="1"/>
    <col min="2" max="6" width="4.88671875" hidden="1" customWidth="1"/>
    <col min="7" max="7" width="4.88671875" customWidth="1"/>
    <col min="9" max="9" width="22.5546875" customWidth="1"/>
    <col min="10" max="10" width="13" bestFit="1" customWidth="1"/>
    <col min="11" max="11" width="12.88671875" bestFit="1" customWidth="1"/>
    <col min="12" max="12" width="6.88671875" bestFit="1" customWidth="1"/>
    <col min="13" max="13" width="12.88671875" bestFit="1" customWidth="1"/>
    <col min="14" max="14" width="8.5546875" bestFit="1" customWidth="1"/>
    <col min="15" max="15" width="12.88671875" bestFit="1" customWidth="1"/>
    <col min="16" max="16" width="13.6640625" bestFit="1" customWidth="1"/>
    <col min="17" max="17" width="14.109375" bestFit="1" customWidth="1"/>
    <col min="18" max="18" width="11.88671875" bestFit="1" customWidth="1"/>
    <col min="19" max="19" width="14.77734375" bestFit="1" customWidth="1"/>
    <col min="20" max="20" width="12.109375" bestFit="1" customWidth="1"/>
    <col min="21" max="21" width="14.88671875" bestFit="1" customWidth="1"/>
  </cols>
  <sheetData>
    <row r="1" spans="1:32" ht="36" customHeight="1">
      <c r="G1" s="17"/>
      <c r="H1" s="359" t="s">
        <v>224</v>
      </c>
    </row>
    <row r="2" spans="1:32" ht="54" customHeight="1">
      <c r="A2" t="s">
        <v>124</v>
      </c>
      <c r="G2" s="1919" t="s">
        <v>631</v>
      </c>
      <c r="H2" s="1920"/>
      <c r="I2" s="1920"/>
      <c r="J2" s="1920"/>
      <c r="K2" s="1920"/>
      <c r="L2" s="1920"/>
      <c r="M2" s="1920"/>
      <c r="N2" s="1920"/>
      <c r="O2" s="1920"/>
      <c r="P2" s="1920"/>
      <c r="Q2" s="1920"/>
      <c r="R2" s="1920"/>
      <c r="S2" s="1920"/>
      <c r="T2" s="1920"/>
      <c r="U2" s="1920"/>
      <c r="AE2" s="2"/>
      <c r="AF2" s="3"/>
    </row>
    <row r="3" spans="1:32" ht="14.1" customHeight="1" thickBot="1">
      <c r="G3" s="28"/>
      <c r="H3" s="33"/>
      <c r="I3" s="33"/>
      <c r="J3" s="33"/>
      <c r="K3" s="33"/>
      <c r="L3" s="33"/>
      <c r="M3" s="33"/>
      <c r="N3" s="33"/>
      <c r="AE3" s="2"/>
      <c r="AF3" s="3"/>
    </row>
    <row r="4" spans="1:32" ht="78.900000000000006" customHeight="1">
      <c r="G4" s="22"/>
      <c r="H4" s="253"/>
      <c r="I4" s="1198"/>
      <c r="J4" s="2055" t="s">
        <v>412</v>
      </c>
      <c r="K4" s="1938"/>
      <c r="L4" s="2056" t="s">
        <v>252</v>
      </c>
      <c r="M4" s="1931"/>
      <c r="N4" s="2056" t="s">
        <v>427</v>
      </c>
      <c r="O4" s="1931"/>
      <c r="P4" s="1934" t="s">
        <v>247</v>
      </c>
      <c r="Q4" s="2050"/>
      <c r="R4" s="2051" t="s">
        <v>414</v>
      </c>
      <c r="S4" s="2052"/>
      <c r="T4" s="1934" t="s">
        <v>561</v>
      </c>
      <c r="U4" s="2050"/>
    </row>
    <row r="5" spans="1:32" ht="23.4" customHeight="1" thickBot="1">
      <c r="A5" t="s">
        <v>76</v>
      </c>
      <c r="B5" t="s">
        <v>123</v>
      </c>
      <c r="C5" t="s">
        <v>120</v>
      </c>
      <c r="D5" t="s">
        <v>1</v>
      </c>
      <c r="E5" t="s">
        <v>121</v>
      </c>
      <c r="G5" s="22"/>
      <c r="H5" s="1199"/>
      <c r="I5" s="1200"/>
      <c r="J5" s="1294"/>
      <c r="K5" s="1295" t="s">
        <v>26</v>
      </c>
      <c r="L5" s="1251"/>
      <c r="M5" s="1295" t="s">
        <v>26</v>
      </c>
      <c r="N5" s="1251"/>
      <c r="O5" s="1295" t="s">
        <v>26</v>
      </c>
      <c r="P5" s="1294"/>
      <c r="Q5" s="1295" t="s">
        <v>26</v>
      </c>
      <c r="R5" s="1294"/>
      <c r="S5" s="1252" t="s">
        <v>26</v>
      </c>
      <c r="T5" s="1294"/>
      <c r="U5" s="1295" t="s">
        <v>26</v>
      </c>
    </row>
    <row r="6" spans="1:32" ht="38.1" customHeight="1">
      <c r="A6" s="245" t="s">
        <v>21</v>
      </c>
      <c r="B6" s="245" t="s">
        <v>167</v>
      </c>
      <c r="C6">
        <v>0</v>
      </c>
      <c r="D6">
        <v>1</v>
      </c>
      <c r="E6" t="str">
        <f>B6&amp;C6&amp;D6&amp;IF($A$2="Non-municipal","N",IF($A$2="Municiple","Y","error"))</f>
        <v>L101N</v>
      </c>
      <c r="G6" s="22"/>
      <c r="H6" s="2057" t="s">
        <v>21</v>
      </c>
      <c r="I6" s="2058"/>
      <c r="J6" s="1205">
        <v>242.9</v>
      </c>
      <c r="K6" s="1264">
        <f t="shared" ref="K6:K12" si="0">ROUND(J6 * (1 + VAT), 2)</f>
        <v>279.33999999999997</v>
      </c>
      <c r="L6" s="1205">
        <v>0.45</v>
      </c>
      <c r="M6" s="1264">
        <f>ROUND(L6 * (1 + VAT), 2)</f>
        <v>0.52</v>
      </c>
      <c r="N6" s="1205">
        <v>67.06</v>
      </c>
      <c r="O6" s="1264">
        <f>ROUND(N6 * (1 + VAT), 2)</f>
        <v>77.12</v>
      </c>
      <c r="P6" s="1208">
        <v>67.650000000000006</v>
      </c>
      <c r="Q6" s="261">
        <f>ROUND(P6 * (1 + VAT), 2)</f>
        <v>77.8</v>
      </c>
      <c r="R6" s="1208">
        <v>26.65</v>
      </c>
      <c r="S6" s="263">
        <f>ROUND(R6 * (1 + VAT), 2)</f>
        <v>30.65</v>
      </c>
      <c r="T6" s="1208">
        <v>4.1100000000000003</v>
      </c>
      <c r="U6" s="261">
        <f>ROUND(T6 * (1 + VAT), 2)</f>
        <v>4.7300000000000004</v>
      </c>
    </row>
    <row r="7" spans="1:32" ht="24.6" customHeight="1">
      <c r="A7" s="245" t="s">
        <v>22</v>
      </c>
      <c r="B7" s="245" t="s">
        <v>168</v>
      </c>
      <c r="C7">
        <v>0</v>
      </c>
      <c r="D7">
        <v>1</v>
      </c>
      <c r="E7" t="str">
        <f t="shared" ref="E7:E13" si="1">B7&amp;C7&amp;D7&amp;IF($A$2="Non-municipal","N",IF($A$2="Municiple","Y","error"))</f>
        <v>L201N</v>
      </c>
      <c r="G7" s="22"/>
      <c r="H7" s="1911" t="s">
        <v>22</v>
      </c>
      <c r="I7" s="1912"/>
      <c r="J7" s="1205">
        <v>242.9</v>
      </c>
      <c r="K7" s="1265">
        <f t="shared" si="0"/>
        <v>279.33999999999997</v>
      </c>
      <c r="L7" s="1205">
        <v>0.45</v>
      </c>
      <c r="M7" s="1265">
        <f>ROUND(L7 * (1 + VAT), 2)</f>
        <v>0.52</v>
      </c>
      <c r="N7" s="1205">
        <v>67.06</v>
      </c>
      <c r="O7" s="1265">
        <f>ROUND(N7 * (1 + VAT), 2)</f>
        <v>77.12</v>
      </c>
      <c r="P7" s="1208">
        <v>105.49</v>
      </c>
      <c r="Q7" s="264">
        <f>ROUND(P7 * (1 + VAT), 2)</f>
        <v>121.31</v>
      </c>
      <c r="R7" s="1208">
        <v>26.65</v>
      </c>
      <c r="S7" s="266">
        <f>ROUND(R7 * (1 + VAT), 2)</f>
        <v>30.65</v>
      </c>
      <c r="T7" s="1208">
        <v>8.15</v>
      </c>
      <c r="U7" s="264">
        <f>ROUND(T7 * (1 + VAT), 2)</f>
        <v>9.3699999999999992</v>
      </c>
    </row>
    <row r="8" spans="1:32" ht="25.2" customHeight="1">
      <c r="A8" s="245" t="s">
        <v>23</v>
      </c>
      <c r="B8" s="245" t="s">
        <v>169</v>
      </c>
      <c r="C8">
        <v>0</v>
      </c>
      <c r="D8">
        <v>1</v>
      </c>
      <c r="E8" t="str">
        <f t="shared" si="1"/>
        <v>L301N</v>
      </c>
      <c r="G8" s="22"/>
      <c r="H8" s="1911" t="s">
        <v>23</v>
      </c>
      <c r="I8" s="1912"/>
      <c r="J8" s="1205">
        <v>242.9</v>
      </c>
      <c r="K8" s="1266">
        <f t="shared" si="0"/>
        <v>279.33999999999997</v>
      </c>
      <c r="L8" s="1205">
        <v>0.45</v>
      </c>
      <c r="M8" s="1266">
        <f>ROUND(L8 * (1 + VAT), 2)</f>
        <v>0.52</v>
      </c>
      <c r="N8" s="1205">
        <v>67.06</v>
      </c>
      <c r="O8" s="1266">
        <f>ROUND(N8 * (1 + VAT), 2)</f>
        <v>77.12</v>
      </c>
      <c r="P8" s="1208">
        <v>168.93</v>
      </c>
      <c r="Q8" s="264">
        <f>ROUND(P8 * (1 + VAT), 2)</f>
        <v>194.27</v>
      </c>
      <c r="R8" s="1208">
        <v>26.65</v>
      </c>
      <c r="S8" s="266">
        <f>ROUND(R8 * (1 + VAT), 2)</f>
        <v>30.65</v>
      </c>
      <c r="T8" s="1208">
        <v>15.93</v>
      </c>
      <c r="U8" s="264">
        <f>ROUND(T8 * (1 + VAT), 2)</f>
        <v>18.32</v>
      </c>
    </row>
    <row r="9" spans="1:32" ht="22.95" customHeight="1">
      <c r="A9" s="245" t="s">
        <v>24</v>
      </c>
      <c r="B9" s="245" t="s">
        <v>170</v>
      </c>
      <c r="C9">
        <v>0</v>
      </c>
      <c r="D9">
        <v>1</v>
      </c>
      <c r="E9" t="str">
        <f t="shared" si="1"/>
        <v>L401N</v>
      </c>
      <c r="G9" s="22"/>
      <c r="H9" s="2059" t="s">
        <v>24</v>
      </c>
      <c r="I9" s="1912"/>
      <c r="J9" s="1205">
        <v>398.82</v>
      </c>
      <c r="K9" s="1266">
        <f t="shared" si="0"/>
        <v>458.64</v>
      </c>
      <c r="L9" s="1205">
        <v>0.45</v>
      </c>
      <c r="M9" s="1266">
        <f>ROUND(L9 * (1 + VAT), 2)</f>
        <v>0.52</v>
      </c>
      <c r="N9" s="1205">
        <v>67.06</v>
      </c>
      <c r="O9" s="1266">
        <f>ROUND(N9 * (1 + VAT), 2)</f>
        <v>77.12</v>
      </c>
      <c r="P9" s="1208">
        <v>49.94</v>
      </c>
      <c r="Q9" s="1267">
        <f>ROUND(P9 * (1 + VAT), 2)</f>
        <v>57.43</v>
      </c>
      <c r="R9" s="1323"/>
      <c r="S9" s="1325"/>
      <c r="T9" s="1208">
        <v>2.7</v>
      </c>
      <c r="U9" s="1267">
        <f>ROUND(T9 * (1 + VAT), 2)</f>
        <v>3.11</v>
      </c>
    </row>
    <row r="10" spans="1:32" ht="22.95" customHeight="1">
      <c r="A10" s="1318" t="s">
        <v>75</v>
      </c>
      <c r="B10" s="1318" t="s">
        <v>171</v>
      </c>
      <c r="C10">
        <v>0</v>
      </c>
      <c r="D10">
        <v>1</v>
      </c>
      <c r="E10" t="str">
        <f t="shared" si="1"/>
        <v>Ld01N</v>
      </c>
      <c r="G10" s="22"/>
      <c r="H10" s="2059" t="s">
        <v>557</v>
      </c>
      <c r="I10" s="1912"/>
      <c r="J10" s="1319"/>
      <c r="K10" s="1320"/>
      <c r="L10" s="1319"/>
      <c r="M10" s="1321"/>
      <c r="N10" s="1322"/>
      <c r="O10" s="1320"/>
      <c r="P10" s="1323"/>
      <c r="Q10" s="1324"/>
      <c r="R10" s="1317">
        <v>94.62</v>
      </c>
      <c r="S10" s="266">
        <f>ROUND(R10 * (1 + VAT), 2)</f>
        <v>108.81</v>
      </c>
      <c r="T10" s="1323"/>
      <c r="U10" s="1324"/>
    </row>
    <row r="11" spans="1:32" ht="25.2" customHeight="1">
      <c r="A11" s="245" t="s">
        <v>25</v>
      </c>
      <c r="B11" s="1393" t="s">
        <v>576</v>
      </c>
      <c r="C11">
        <v>0</v>
      </c>
      <c r="D11">
        <v>1</v>
      </c>
      <c r="E11" t="str">
        <f>B11&amp;C11&amp;D11&amp;IF($A$2="Non-municipal","N",IF($A$2="Municiple","Y","error"))</f>
        <v>Lt2001N</v>
      </c>
      <c r="G11" s="22"/>
      <c r="H11" s="2059" t="s">
        <v>439</v>
      </c>
      <c r="I11" s="1912"/>
      <c r="J11" s="1205">
        <v>656.41</v>
      </c>
      <c r="K11" s="1268">
        <f t="shared" si="0"/>
        <v>754.87</v>
      </c>
      <c r="L11" s="1269"/>
      <c r="M11" s="1270"/>
      <c r="N11" s="1271"/>
      <c r="O11" s="1271"/>
      <c r="P11" s="1269"/>
      <c r="Q11" s="1270"/>
      <c r="R11" s="1271"/>
      <c r="S11" s="1272"/>
      <c r="T11" s="1269"/>
      <c r="U11" s="1270"/>
    </row>
    <row r="12" spans="1:32" ht="25.2" customHeight="1" thickBot="1">
      <c r="A12" s="245"/>
      <c r="B12" s="554" t="s">
        <v>446</v>
      </c>
      <c r="C12">
        <v>0</v>
      </c>
      <c r="D12">
        <v>1</v>
      </c>
      <c r="E12" t="str">
        <f>B12&amp;C12&amp;D12&amp;IF($A$2="Non-municipal","N",IF($A$2="Municiple","Y","error"))</f>
        <v>Lt6001N</v>
      </c>
      <c r="G12" s="22"/>
      <c r="H12" s="2009" t="s">
        <v>445</v>
      </c>
      <c r="I12" s="1914"/>
      <c r="J12" s="1222">
        <v>909.23</v>
      </c>
      <c r="K12" s="1242">
        <f t="shared" si="0"/>
        <v>1045.6099999999999</v>
      </c>
      <c r="L12" s="1273"/>
      <c r="M12" s="1275"/>
      <c r="N12" s="1274"/>
      <c r="O12" s="1274"/>
      <c r="P12" s="1273"/>
      <c r="Q12" s="1275"/>
      <c r="R12" s="1274"/>
      <c r="S12" s="1281"/>
      <c r="T12" s="1273"/>
      <c r="U12" s="1275"/>
    </row>
    <row r="13" spans="1:32" ht="0.6" customHeight="1" thickBot="1">
      <c r="A13" s="245" t="s">
        <v>75</v>
      </c>
      <c r="B13" s="245" t="s">
        <v>171</v>
      </c>
      <c r="C13">
        <v>0</v>
      </c>
      <c r="D13">
        <v>1</v>
      </c>
      <c r="E13" t="str">
        <f t="shared" si="1"/>
        <v>Ld01N</v>
      </c>
      <c r="H13" s="2053" t="s">
        <v>429</v>
      </c>
      <c r="I13" s="2054"/>
      <c r="J13" s="1276"/>
      <c r="K13" s="1277"/>
      <c r="L13" s="1276"/>
      <c r="M13" s="1278"/>
      <c r="N13" s="1276"/>
      <c r="O13" s="1277"/>
      <c r="P13" s="1276"/>
      <c r="Q13" s="1278"/>
      <c r="R13" s="1279">
        <v>94.62</v>
      </c>
      <c r="S13" s="1280">
        <f>ROUND(R13 * (1 + VAT), 2)</f>
        <v>108.81</v>
      </c>
    </row>
    <row r="14" spans="1:32" ht="33" customHeight="1">
      <c r="H14" s="253" t="s">
        <v>430</v>
      </c>
    </row>
    <row r="19" spans="18:21" ht="15.6">
      <c r="R19" s="196"/>
      <c r="S19" s="196"/>
      <c r="T19" s="196"/>
      <c r="U19" s="196"/>
    </row>
    <row r="20" spans="18:21" ht="15.6">
      <c r="R20" s="196"/>
      <c r="S20" s="196"/>
      <c r="T20" s="196"/>
      <c r="U20" s="196"/>
    </row>
  </sheetData>
  <mergeCells count="15">
    <mergeCell ref="T4:U4"/>
    <mergeCell ref="G2:U2"/>
    <mergeCell ref="R4:S4"/>
    <mergeCell ref="H13:I13"/>
    <mergeCell ref="J4:K4"/>
    <mergeCell ref="L4:M4"/>
    <mergeCell ref="N4:O4"/>
    <mergeCell ref="P4:Q4"/>
    <mergeCell ref="H6:I6"/>
    <mergeCell ref="H7:I7"/>
    <mergeCell ref="H8:I8"/>
    <mergeCell ref="H9:I9"/>
    <mergeCell ref="H11:I11"/>
    <mergeCell ref="H12:I12"/>
    <mergeCell ref="H10:I10"/>
  </mergeCells>
  <hyperlinks>
    <hyperlink ref="H1" location="Menu!A1" display="Back to menu" xr:uid="{00000000-0004-0000-18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ignoredErrors>
    <ignoredError sqref="M8 M9 Q9 M6 O6 Q6 M7 O7 Q7 O8 Q8 O9 S6 S7 S8" formula="1"/>
  </ignoredError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6" tint="0.59999389629810485"/>
    <pageSetUpPr fitToPage="1"/>
  </sheetPr>
  <dimension ref="A1:AE18"/>
  <sheetViews>
    <sheetView showGridLines="0" topLeftCell="G1" zoomScale="55" zoomScaleNormal="55" workbookViewId="0">
      <selection activeCell="F1" sqref="F1:F1048576"/>
    </sheetView>
  </sheetViews>
  <sheetFormatPr defaultColWidth="9.109375" defaultRowHeight="13.2"/>
  <cols>
    <col min="1" max="1" width="5" hidden="1" customWidth="1"/>
    <col min="2" max="2" width="5.109375" hidden="1" customWidth="1"/>
    <col min="3" max="3" width="5" hidden="1" customWidth="1"/>
    <col min="4" max="4" width="7.33203125" hidden="1" customWidth="1"/>
    <col min="5" max="5" width="5" hidden="1" customWidth="1"/>
    <col min="6" max="6" width="4.33203125" hidden="1" customWidth="1"/>
    <col min="7" max="7" width="3.44140625" customWidth="1"/>
    <col min="8" max="8" width="5.33203125" customWidth="1"/>
    <col min="9" max="20" width="16.6640625" customWidth="1"/>
    <col min="21" max="21" width="4.33203125" customWidth="1"/>
  </cols>
  <sheetData>
    <row r="1" spans="1:31" ht="36" customHeight="1">
      <c r="H1" s="17"/>
      <c r="I1" s="359" t="s">
        <v>224</v>
      </c>
    </row>
    <row r="2" spans="1:31" ht="54" customHeight="1">
      <c r="A2" t="s">
        <v>129</v>
      </c>
      <c r="H2" s="2013" t="s">
        <v>493</v>
      </c>
      <c r="I2" s="2014"/>
      <c r="J2" s="2014"/>
      <c r="K2" s="2014"/>
      <c r="L2" s="2014"/>
      <c r="M2" s="2014"/>
      <c r="N2" s="2014"/>
      <c r="O2" s="2014"/>
      <c r="P2" s="2014"/>
      <c r="Q2" s="2014"/>
      <c r="R2" s="2014"/>
      <c r="S2" s="2014"/>
      <c r="T2" s="2014"/>
      <c r="U2" s="2015"/>
      <c r="AD2" s="2"/>
      <c r="AE2" s="3"/>
    </row>
    <row r="3" spans="1:31" ht="14.1" customHeight="1" thickBot="1">
      <c r="H3" s="28"/>
      <c r="I3" s="33"/>
      <c r="J3" s="33"/>
      <c r="K3" s="33"/>
      <c r="L3" s="33"/>
      <c r="M3" s="33"/>
      <c r="N3" s="33"/>
      <c r="O3" s="33"/>
      <c r="AD3" s="2"/>
      <c r="AE3" s="3"/>
    </row>
    <row r="4" spans="1:31" ht="48.75" customHeight="1">
      <c r="H4" s="22"/>
      <c r="I4" s="253"/>
      <c r="J4" s="1198"/>
      <c r="K4" s="2062" t="s">
        <v>412</v>
      </c>
      <c r="L4" s="2063"/>
      <c r="M4" s="2064" t="s">
        <v>252</v>
      </c>
      <c r="N4" s="2065"/>
      <c r="O4" s="2064" t="s">
        <v>427</v>
      </c>
      <c r="P4" s="2065"/>
      <c r="Q4" s="2066" t="s">
        <v>246</v>
      </c>
      <c r="R4" s="2067"/>
      <c r="S4" s="2066" t="s">
        <v>431</v>
      </c>
      <c r="T4" s="2074"/>
    </row>
    <row r="5" spans="1:31" ht="24" customHeight="1" thickBot="1">
      <c r="A5" t="s">
        <v>76</v>
      </c>
      <c r="B5" t="s">
        <v>123</v>
      </c>
      <c r="D5" t="s">
        <v>120</v>
      </c>
      <c r="E5" t="s">
        <v>1</v>
      </c>
      <c r="F5" t="s">
        <v>121</v>
      </c>
      <c r="H5" s="22"/>
      <c r="I5" s="1199"/>
      <c r="J5" s="1200"/>
      <c r="K5" s="1201"/>
      <c r="L5" s="1202" t="s">
        <v>26</v>
      </c>
      <c r="M5" s="1203"/>
      <c r="N5" s="1202" t="s">
        <v>26</v>
      </c>
      <c r="O5" s="1203"/>
      <c r="P5" s="1202" t="s">
        <v>26</v>
      </c>
      <c r="Q5" s="1201"/>
      <c r="R5" s="1202" t="s">
        <v>26</v>
      </c>
      <c r="S5" s="1201"/>
      <c r="T5" s="1204" t="s">
        <v>26</v>
      </c>
    </row>
    <row r="6" spans="1:31" ht="30" customHeight="1">
      <c r="A6" s="245" t="s">
        <v>21</v>
      </c>
      <c r="B6" s="245" t="s">
        <v>536</v>
      </c>
      <c r="C6">
        <v>1</v>
      </c>
      <c r="D6">
        <v>0</v>
      </c>
      <c r="E6">
        <v>1</v>
      </c>
      <c r="F6" t="s">
        <v>537</v>
      </c>
      <c r="H6" s="22"/>
      <c r="I6" s="2068" t="s">
        <v>21</v>
      </c>
      <c r="J6" s="2069"/>
      <c r="K6" s="1205">
        <v>248.72</v>
      </c>
      <c r="L6" s="1264">
        <f>ROUND(K6 * (1 + VAT), 2)</f>
        <v>286.02999999999997</v>
      </c>
      <c r="M6" s="1205">
        <v>0.45</v>
      </c>
      <c r="N6" s="1264">
        <f>ROUND(M6 * (1 + VAT), 2)</f>
        <v>0.52</v>
      </c>
      <c r="O6" s="1205">
        <v>47.53</v>
      </c>
      <c r="P6" s="1264">
        <f>ROUND(O6 * (1 + VAT), 2)</f>
        <v>54.66</v>
      </c>
      <c r="Q6" s="1208">
        <v>37.130000000000003</v>
      </c>
      <c r="R6" s="261">
        <f>ROUND(Q6 * (1 + VAT), 2)</f>
        <v>42.7</v>
      </c>
      <c r="S6" s="1208">
        <v>20.5</v>
      </c>
      <c r="T6" s="263">
        <f>ROUND(S6 * (1 + VAT), 2)</f>
        <v>23.58</v>
      </c>
    </row>
    <row r="7" spans="1:31" ht="30" customHeight="1">
      <c r="A7" s="245" t="s">
        <v>22</v>
      </c>
      <c r="B7" s="245" t="s">
        <v>536</v>
      </c>
      <c r="C7">
        <v>2</v>
      </c>
      <c r="D7">
        <v>0</v>
      </c>
      <c r="E7">
        <v>1</v>
      </c>
      <c r="F7" t="s">
        <v>538</v>
      </c>
      <c r="H7" s="22"/>
      <c r="I7" s="2070" t="s">
        <v>22</v>
      </c>
      <c r="J7" s="2071"/>
      <c r="K7" s="1205">
        <v>248.72</v>
      </c>
      <c r="L7" s="1265">
        <f>ROUND(K7 * (1 + VAT), 2)</f>
        <v>286.02999999999997</v>
      </c>
      <c r="M7" s="1212">
        <v>0.45</v>
      </c>
      <c r="N7" s="1265">
        <f>ROUND(M7 * (1 + VAT), 2)</f>
        <v>0.52</v>
      </c>
      <c r="O7" s="1212">
        <v>47.53</v>
      </c>
      <c r="P7" s="1265">
        <f>ROUND(O7 * (1 + VAT), 2)</f>
        <v>54.66</v>
      </c>
      <c r="Q7" s="1208">
        <v>75.23</v>
      </c>
      <c r="R7" s="264">
        <f>ROUND(Q7 * (1 + VAT), 2)</f>
        <v>86.51</v>
      </c>
      <c r="S7" s="1208">
        <v>20.5</v>
      </c>
      <c r="T7" s="266">
        <f>ROUND(S7 * (1 + VAT), 2)</f>
        <v>23.58</v>
      </c>
    </row>
    <row r="8" spans="1:31" ht="30" customHeight="1">
      <c r="A8" s="245" t="s">
        <v>23</v>
      </c>
      <c r="B8" s="245" t="s">
        <v>536</v>
      </c>
      <c r="C8">
        <v>3</v>
      </c>
      <c r="D8">
        <v>0</v>
      </c>
      <c r="E8">
        <v>1</v>
      </c>
      <c r="F8" t="s">
        <v>539</v>
      </c>
      <c r="H8" s="22"/>
      <c r="I8" s="2070" t="s">
        <v>23</v>
      </c>
      <c r="J8" s="2071"/>
      <c r="K8" s="1205">
        <v>248.72</v>
      </c>
      <c r="L8" s="1266">
        <f>ROUND(K8 * (1 + VAT), 2)</f>
        <v>286.02999999999997</v>
      </c>
      <c r="M8" s="1240">
        <v>0.45</v>
      </c>
      <c r="N8" s="1266">
        <f>ROUND(M8 * (1 + VAT), 2)</f>
        <v>0.52</v>
      </c>
      <c r="O8" s="1240">
        <v>47.53</v>
      </c>
      <c r="P8" s="1266">
        <f>ROUND(O8 * (1 + VAT), 2)</f>
        <v>54.66</v>
      </c>
      <c r="Q8" s="1208">
        <v>150.66</v>
      </c>
      <c r="R8" s="264">
        <f>ROUND(Q8 * (1 + VAT), 2)</f>
        <v>173.26</v>
      </c>
      <c r="S8" s="1282">
        <v>20.5</v>
      </c>
      <c r="T8" s="1283">
        <f>ROUND(S8 * (1 + VAT), 2)</f>
        <v>23.58</v>
      </c>
    </row>
    <row r="9" spans="1:31" ht="30" customHeight="1">
      <c r="A9" s="245" t="s">
        <v>24</v>
      </c>
      <c r="B9" s="245" t="s">
        <v>536</v>
      </c>
      <c r="C9">
        <v>4</v>
      </c>
      <c r="D9">
        <v>0</v>
      </c>
      <c r="E9">
        <v>1</v>
      </c>
      <c r="F9" t="s">
        <v>540</v>
      </c>
      <c r="H9" s="22"/>
      <c r="I9" s="2072" t="s">
        <v>24</v>
      </c>
      <c r="J9" s="2073"/>
      <c r="K9" s="1240">
        <v>378.05</v>
      </c>
      <c r="L9" s="1266">
        <f>ROUND(K9 * (1 + VAT), 2)</f>
        <v>434.76</v>
      </c>
      <c r="M9" s="1240">
        <v>0.45</v>
      </c>
      <c r="N9" s="1266">
        <f>ROUND(M9 * (1 + VAT), 2)</f>
        <v>0.52</v>
      </c>
      <c r="O9" s="1240">
        <v>47.53</v>
      </c>
      <c r="P9" s="1266">
        <f>ROUND(O9 * (1 + VAT), 2)</f>
        <v>54.66</v>
      </c>
      <c r="Q9" s="1241">
        <v>0</v>
      </c>
      <c r="R9" s="1267">
        <f>ROUND(Q9 * (1 + VAT), 2)</f>
        <v>0</v>
      </c>
      <c r="S9" s="1284"/>
      <c r="T9" s="1285"/>
    </row>
    <row r="10" spans="1:31" ht="30" customHeight="1" thickBot="1">
      <c r="A10" s="252" t="s">
        <v>75</v>
      </c>
      <c r="B10" s="252" t="s">
        <v>192</v>
      </c>
      <c r="D10">
        <v>0</v>
      </c>
      <c r="E10">
        <v>1</v>
      </c>
      <c r="F10" t="s">
        <v>551</v>
      </c>
      <c r="I10" s="2060" t="s">
        <v>429</v>
      </c>
      <c r="J10" s="2061"/>
      <c r="K10" s="1286"/>
      <c r="L10" s="1287"/>
      <c r="M10" s="1273"/>
      <c r="N10" s="1275"/>
      <c r="O10" s="1274"/>
      <c r="P10" s="1274"/>
      <c r="Q10" s="1273"/>
      <c r="R10" s="1275"/>
      <c r="S10" s="1288">
        <v>34.386858093848041</v>
      </c>
      <c r="T10" s="1289">
        <f>ROUND(S10 * (1 + VAT), 2)</f>
        <v>39.54</v>
      </c>
    </row>
    <row r="11" spans="1:31" ht="28.5" customHeight="1">
      <c r="H11" s="28"/>
      <c r="I11" s="253" t="s">
        <v>430</v>
      </c>
      <c r="J11" s="33"/>
      <c r="K11" s="33"/>
      <c r="L11" s="33"/>
      <c r="M11" s="33"/>
      <c r="N11" s="33"/>
      <c r="O11" s="33"/>
      <c r="AD11" s="2"/>
      <c r="AE11" s="3"/>
    </row>
    <row r="18" spans="19:22" ht="15.6">
      <c r="S18" s="196"/>
      <c r="T18" s="196"/>
      <c r="U18" s="196"/>
      <c r="V18" s="196"/>
    </row>
  </sheetData>
  <mergeCells count="11">
    <mergeCell ref="H2:U2"/>
    <mergeCell ref="I6:J6"/>
    <mergeCell ref="I7:J7"/>
    <mergeCell ref="I8:J8"/>
    <mergeCell ref="I9:J9"/>
    <mergeCell ref="S4:T4"/>
    <mergeCell ref="I10:J10"/>
    <mergeCell ref="K4:L4"/>
    <mergeCell ref="M4:N4"/>
    <mergeCell ref="O4:P4"/>
    <mergeCell ref="Q4:R4"/>
  </mergeCells>
  <hyperlinks>
    <hyperlink ref="I1" location="Menu!A1" display="Back to menu" xr:uid="{00000000-0004-0000-19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ignoredErrors>
    <ignoredError sqref="M12:T12" formula="1"/>
  </ignoredError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">
    <tabColor rgb="FF002060"/>
    <pageSetUpPr fitToPage="1"/>
  </sheetPr>
  <dimension ref="B3:N109"/>
  <sheetViews>
    <sheetView showGridLines="0" topLeftCell="A70" zoomScale="70" zoomScaleNormal="70" workbookViewId="0">
      <selection activeCell="C96" sqref="C96"/>
    </sheetView>
  </sheetViews>
  <sheetFormatPr defaultRowHeight="13.2"/>
  <cols>
    <col min="1" max="1" width="9.109375" customWidth="1"/>
    <col min="2" max="2" width="16.109375" customWidth="1"/>
    <col min="3" max="3" width="19.109375" customWidth="1"/>
    <col min="4" max="4" width="19.33203125" customWidth="1"/>
    <col min="5" max="5" width="13" customWidth="1"/>
    <col min="6" max="6" width="14.6640625" customWidth="1"/>
    <col min="7" max="7" width="23.88671875" customWidth="1"/>
    <col min="8" max="8" width="14.88671875" customWidth="1"/>
    <col min="9" max="9" width="36.6640625" customWidth="1"/>
    <col min="10" max="10" width="2.44140625" customWidth="1"/>
    <col min="11" max="11" width="13.33203125" customWidth="1"/>
    <col min="12" max="13" width="13.44140625" customWidth="1"/>
  </cols>
  <sheetData>
    <row r="3" spans="2:5" ht="13.8" thickBot="1"/>
    <row r="4" spans="2:5" ht="17.399999999999999" customHeight="1">
      <c r="B4" s="2085" t="s">
        <v>78</v>
      </c>
      <c r="C4" s="2137"/>
      <c r="D4" s="2118" t="s">
        <v>84</v>
      </c>
      <c r="E4" s="2094"/>
    </row>
    <row r="5" spans="2:5" ht="15.6">
      <c r="B5" s="2122"/>
      <c r="C5" s="2123"/>
      <c r="D5" s="213"/>
      <c r="E5" s="42" t="s">
        <v>26</v>
      </c>
    </row>
    <row r="6" spans="2:5" ht="15.6">
      <c r="B6" s="211" t="s">
        <v>5</v>
      </c>
      <c r="C6" s="78"/>
      <c r="D6" s="98">
        <v>0.27</v>
      </c>
      <c r="E6" s="99">
        <f>ROUND(D6 * (1 + VAT), 2)</f>
        <v>0.31</v>
      </c>
    </row>
    <row r="7" spans="2:5" ht="15.6">
      <c r="B7" s="208" t="s">
        <v>6</v>
      </c>
      <c r="C7" s="45"/>
      <c r="D7" s="62">
        <v>0.26</v>
      </c>
      <c r="E7" s="163">
        <f>ROUND(D7 * (1 + VAT), 2)</f>
        <v>0.3</v>
      </c>
    </row>
    <row r="8" spans="2:5" ht="15.6">
      <c r="B8" s="118" t="s">
        <v>7</v>
      </c>
      <c r="C8" s="45"/>
      <c r="D8" s="62">
        <v>0.25</v>
      </c>
      <c r="E8" s="163">
        <f>ROUND(D8 * (1 + VAT), 2)</f>
        <v>0.28999999999999998</v>
      </c>
    </row>
    <row r="9" spans="2:5" ht="16.2" thickBot="1">
      <c r="B9" s="210" t="s">
        <v>8</v>
      </c>
      <c r="C9" s="79"/>
      <c r="D9" s="100">
        <v>0.23</v>
      </c>
      <c r="E9" s="163">
        <f>ROUND(D9 * (1 + VAT), 2)</f>
        <v>0.26</v>
      </c>
    </row>
    <row r="10" spans="2:5">
      <c r="E10" s="37"/>
    </row>
    <row r="11" spans="2:5" ht="13.8" thickBot="1">
      <c r="E11" s="85"/>
    </row>
    <row r="12" spans="2:5" ht="15.6">
      <c r="B12" s="2085" t="s">
        <v>79</v>
      </c>
      <c r="C12" s="2137"/>
      <c r="D12" s="2118" t="s">
        <v>72</v>
      </c>
      <c r="E12" s="2094"/>
    </row>
    <row r="13" spans="2:5" ht="15.6">
      <c r="B13" s="2122"/>
      <c r="C13" s="2123"/>
      <c r="D13" s="213"/>
      <c r="E13" s="42" t="s">
        <v>26</v>
      </c>
    </row>
    <row r="14" spans="2:5" ht="15.6">
      <c r="B14" s="211" t="s">
        <v>5</v>
      </c>
      <c r="C14" s="80"/>
      <c r="D14" s="101">
        <v>0.27</v>
      </c>
      <c r="E14" s="99">
        <f>ROUND(D14 * (1 + VAT), 2)</f>
        <v>0.31</v>
      </c>
    </row>
    <row r="15" spans="2:5" ht="16.2" thickBot="1">
      <c r="B15" s="188" t="s">
        <v>9</v>
      </c>
      <c r="C15" s="48"/>
      <c r="D15" s="102">
        <v>0.27</v>
      </c>
      <c r="E15" s="103">
        <f>ROUND(D15 * (1 + VAT), 2)</f>
        <v>0.31</v>
      </c>
    </row>
    <row r="17" spans="2:6" ht="13.8" thickBot="1">
      <c r="B17" s="48"/>
      <c r="F17" s="48"/>
    </row>
    <row r="18" spans="2:6" ht="16.2" thickBot="1">
      <c r="B18" s="66"/>
      <c r="C18" s="104" t="s">
        <v>27</v>
      </c>
      <c r="D18" s="105" t="s">
        <v>1</v>
      </c>
      <c r="E18" s="106" t="s">
        <v>56</v>
      </c>
      <c r="F18" s="107"/>
    </row>
    <row r="19" spans="2:6" ht="13.8">
      <c r="B19" s="69"/>
      <c r="C19" s="70"/>
      <c r="D19" s="71"/>
      <c r="E19" s="72"/>
      <c r="F19" s="63" t="s">
        <v>26</v>
      </c>
    </row>
    <row r="20" spans="2:6" ht="16.5" customHeight="1">
      <c r="B20" s="2132" t="s">
        <v>57</v>
      </c>
      <c r="C20" s="165" t="s">
        <v>29</v>
      </c>
      <c r="D20" s="209" t="s">
        <v>5</v>
      </c>
      <c r="E20" s="167">
        <v>11.364385961984476</v>
      </c>
      <c r="F20" s="163">
        <f t="shared" ref="F20:F31" si="0">ROUND(E20 * (1 + VAT), 2)</f>
        <v>13.07</v>
      </c>
    </row>
    <row r="21" spans="2:6" ht="15.6">
      <c r="B21" s="2132"/>
      <c r="C21" s="165"/>
      <c r="D21" s="209" t="s">
        <v>6</v>
      </c>
      <c r="E21" s="111">
        <v>11.194005362854275</v>
      </c>
      <c r="F21" s="163">
        <f t="shared" si="0"/>
        <v>12.87</v>
      </c>
    </row>
    <row r="22" spans="2:6" ht="15.6">
      <c r="B22" s="2132"/>
      <c r="C22" s="165"/>
      <c r="D22" s="209" t="s">
        <v>7</v>
      </c>
      <c r="E22" s="111">
        <v>10.836206104680851</v>
      </c>
      <c r="F22" s="163">
        <f t="shared" si="0"/>
        <v>12.46</v>
      </c>
    </row>
    <row r="23" spans="2:6" ht="15.6">
      <c r="B23" s="2132"/>
      <c r="C23" s="108" t="s">
        <v>54</v>
      </c>
      <c r="D23" s="110" t="s">
        <v>5</v>
      </c>
      <c r="E23" s="184">
        <v>11.466614321462599</v>
      </c>
      <c r="F23" s="99">
        <f t="shared" si="0"/>
        <v>13.19</v>
      </c>
    </row>
    <row r="24" spans="2:6" ht="15.6">
      <c r="B24" s="2132"/>
      <c r="C24" s="166"/>
      <c r="D24" s="109" t="s">
        <v>6</v>
      </c>
      <c r="E24" s="111">
        <v>11.313271782245415</v>
      </c>
      <c r="F24" s="163">
        <f t="shared" si="0"/>
        <v>13.01</v>
      </c>
    </row>
    <row r="25" spans="2:6" ht="15.6">
      <c r="B25" s="2132"/>
      <c r="C25" s="160"/>
      <c r="D25" s="185" t="s">
        <v>7</v>
      </c>
      <c r="E25" s="112">
        <v>10.955472524071991</v>
      </c>
      <c r="F25" s="113">
        <f t="shared" si="0"/>
        <v>12.6</v>
      </c>
    </row>
    <row r="26" spans="2:6" ht="15.6">
      <c r="B26" s="2132"/>
      <c r="C26" s="166" t="s">
        <v>55</v>
      </c>
      <c r="D26" s="109" t="s">
        <v>5</v>
      </c>
      <c r="E26" s="111">
        <v>11.585880740853739</v>
      </c>
      <c r="F26" s="163">
        <f t="shared" si="0"/>
        <v>13.32</v>
      </c>
    </row>
    <row r="27" spans="2:6" ht="15.6">
      <c r="B27" s="2132"/>
      <c r="C27" s="166"/>
      <c r="D27" s="109" t="s">
        <v>6</v>
      </c>
      <c r="E27" s="111">
        <v>11.432538201636557</v>
      </c>
      <c r="F27" s="163">
        <f t="shared" si="0"/>
        <v>13.15</v>
      </c>
    </row>
    <row r="28" spans="2:6" ht="15.6">
      <c r="B28" s="2132"/>
      <c r="C28" s="166"/>
      <c r="D28" s="109" t="s">
        <v>7</v>
      </c>
      <c r="E28" s="111">
        <v>11.057700883550114</v>
      </c>
      <c r="F28" s="163">
        <f t="shared" si="0"/>
        <v>12.72</v>
      </c>
    </row>
    <row r="29" spans="2:6" ht="15.6">
      <c r="B29" s="2132"/>
      <c r="C29" s="2138" t="s">
        <v>32</v>
      </c>
      <c r="D29" s="212" t="s">
        <v>5</v>
      </c>
      <c r="E29" s="184">
        <v>11.705147160244881</v>
      </c>
      <c r="F29" s="99">
        <f t="shared" si="0"/>
        <v>13.46</v>
      </c>
    </row>
    <row r="30" spans="2:6" ht="15.6">
      <c r="B30" s="2132"/>
      <c r="C30" s="2139"/>
      <c r="D30" s="209" t="s">
        <v>6</v>
      </c>
      <c r="E30" s="111">
        <v>11.551804621027699</v>
      </c>
      <c r="F30" s="163">
        <f t="shared" si="0"/>
        <v>13.28</v>
      </c>
    </row>
    <row r="31" spans="2:6" ht="16.2" thickBot="1">
      <c r="B31" s="2133"/>
      <c r="C31" s="2140"/>
      <c r="D31" s="162" t="s">
        <v>7</v>
      </c>
      <c r="E31" s="183">
        <v>11.176967302941254</v>
      </c>
      <c r="F31" s="164">
        <f t="shared" si="0"/>
        <v>12.85</v>
      </c>
    </row>
    <row r="32" spans="2:6" ht="14.4">
      <c r="B32" s="88"/>
      <c r="C32" s="89"/>
      <c r="D32" s="159"/>
      <c r="E32" s="73"/>
      <c r="F32" s="77"/>
    </row>
    <row r="33" spans="2:9" ht="13.8" thickBot="1">
      <c r="F33" s="85"/>
    </row>
    <row r="34" spans="2:9" ht="16.2" thickBot="1">
      <c r="B34" s="66"/>
      <c r="C34" s="104" t="s">
        <v>27</v>
      </c>
      <c r="D34" s="105" t="s">
        <v>1</v>
      </c>
      <c r="E34" s="106" t="s">
        <v>56</v>
      </c>
      <c r="F34" s="107"/>
    </row>
    <row r="35" spans="2:9" ht="13.8">
      <c r="B35" s="114"/>
      <c r="C35" s="115"/>
      <c r="D35" s="116"/>
      <c r="E35" s="72"/>
      <c r="F35" s="63" t="s">
        <v>26</v>
      </c>
    </row>
    <row r="36" spans="2:9" ht="15.6">
      <c r="B36" s="2132" t="s">
        <v>58</v>
      </c>
      <c r="C36" s="208" t="s">
        <v>29</v>
      </c>
      <c r="D36" s="209" t="s">
        <v>5</v>
      </c>
      <c r="E36" s="167">
        <v>11.773299399896962</v>
      </c>
      <c r="F36" s="163">
        <f t="shared" ref="F36:F43" si="1">ROUND(E36 * (1 + VAT), 2)</f>
        <v>13.54</v>
      </c>
    </row>
    <row r="37" spans="2:9" ht="15.6">
      <c r="B37" s="2132"/>
      <c r="C37" s="208"/>
      <c r="D37" s="209" t="s">
        <v>6</v>
      </c>
      <c r="E37" s="111">
        <v>11.671071040418839</v>
      </c>
      <c r="F37" s="163">
        <f t="shared" si="1"/>
        <v>13.42</v>
      </c>
    </row>
    <row r="38" spans="2:9" ht="15.6">
      <c r="B38" s="2132"/>
      <c r="C38" s="117" t="s">
        <v>54</v>
      </c>
      <c r="D38" s="110" t="s">
        <v>5</v>
      </c>
      <c r="E38" s="184">
        <v>11.892565819288103</v>
      </c>
      <c r="F38" s="99">
        <f t="shared" si="1"/>
        <v>13.68</v>
      </c>
    </row>
    <row r="39" spans="2:9" ht="15.6">
      <c r="B39" s="2132"/>
      <c r="C39" s="118"/>
      <c r="D39" s="109" t="s">
        <v>6</v>
      </c>
      <c r="E39" s="111">
        <v>11.790337459809981</v>
      </c>
      <c r="F39" s="163">
        <f t="shared" si="1"/>
        <v>13.56</v>
      </c>
    </row>
    <row r="40" spans="2:9" ht="15.6">
      <c r="B40" s="2132"/>
      <c r="C40" s="117" t="s">
        <v>55</v>
      </c>
      <c r="D40" s="110" t="s">
        <v>5</v>
      </c>
      <c r="E40" s="184">
        <v>12.011832238679244</v>
      </c>
      <c r="F40" s="99">
        <f t="shared" si="1"/>
        <v>13.81</v>
      </c>
    </row>
    <row r="41" spans="2:9" ht="15.6">
      <c r="B41" s="2132"/>
      <c r="C41" s="118"/>
      <c r="D41" s="185" t="s">
        <v>6</v>
      </c>
      <c r="E41" s="112">
        <v>11.909603879201123</v>
      </c>
      <c r="F41" s="113">
        <f t="shared" si="1"/>
        <v>13.7</v>
      </c>
    </row>
    <row r="42" spans="2:9" ht="15.6">
      <c r="B42" s="2132"/>
      <c r="C42" s="2124" t="s">
        <v>32</v>
      </c>
      <c r="D42" s="209" t="s">
        <v>5</v>
      </c>
      <c r="E42" s="111">
        <v>12.131098658070385</v>
      </c>
      <c r="F42" s="163">
        <f t="shared" si="1"/>
        <v>13.95</v>
      </c>
    </row>
    <row r="43" spans="2:9" ht="16.2" thickBot="1">
      <c r="B43" s="2133"/>
      <c r="C43" s="2131"/>
      <c r="D43" s="162" t="s">
        <v>6</v>
      </c>
      <c r="E43" s="183">
        <v>12.028870298592263</v>
      </c>
      <c r="F43" s="164">
        <f t="shared" si="1"/>
        <v>13.83</v>
      </c>
    </row>
    <row r="44" spans="2:9" ht="14.4">
      <c r="B44" s="88"/>
      <c r="C44" s="90"/>
      <c r="D44" s="90"/>
      <c r="E44" s="73"/>
      <c r="F44" s="77"/>
    </row>
    <row r="45" spans="2:9" ht="13.8" thickBot="1">
      <c r="B45" s="85"/>
      <c r="C45" s="85"/>
      <c r="D45" s="85"/>
      <c r="E45" s="85"/>
      <c r="F45" s="85"/>
      <c r="G45" s="48"/>
      <c r="H45" s="48"/>
      <c r="I45" s="48"/>
    </row>
    <row r="46" spans="2:9" ht="16.2" thickBot="1">
      <c r="B46" s="2128" t="s">
        <v>59</v>
      </c>
      <c r="C46" s="2129"/>
      <c r="D46" s="2129"/>
      <c r="E46" s="2129"/>
      <c r="F46" s="2129"/>
      <c r="G46" s="2129"/>
      <c r="H46" s="2129"/>
      <c r="I46" s="2130"/>
    </row>
    <row r="47" spans="2:9" ht="15.6">
      <c r="B47" s="119"/>
      <c r="C47" s="197"/>
      <c r="D47" s="2075" t="s">
        <v>62</v>
      </c>
      <c r="E47" s="2134"/>
      <c r="F47" s="1915" t="s">
        <v>37</v>
      </c>
      <c r="G47" s="2135"/>
      <c r="H47" s="1915" t="s">
        <v>88</v>
      </c>
      <c r="I47" s="2135"/>
    </row>
    <row r="48" spans="2:9" ht="15.6">
      <c r="B48" s="119"/>
      <c r="C48" s="121"/>
      <c r="D48" s="2120"/>
      <c r="E48" s="2121"/>
      <c r="F48" s="2091"/>
      <c r="G48" s="2092"/>
      <c r="H48" s="2091"/>
      <c r="I48" s="2092"/>
    </row>
    <row r="49" spans="2:9" ht="15.6">
      <c r="B49" s="2096" t="s">
        <v>68</v>
      </c>
      <c r="C49" s="2097"/>
      <c r="D49" s="27"/>
      <c r="E49" s="41" t="s">
        <v>26</v>
      </c>
      <c r="F49" s="27"/>
      <c r="G49" s="42" t="s">
        <v>26</v>
      </c>
      <c r="H49" s="27"/>
      <c r="I49" s="42" t="s">
        <v>26</v>
      </c>
    </row>
    <row r="50" spans="2:9" ht="15.6">
      <c r="B50" s="2124" t="s">
        <v>5</v>
      </c>
      <c r="C50" s="2125"/>
      <c r="D50" s="25" t="e">
        <f>#REF!</f>
        <v>#REF!</v>
      </c>
      <c r="E50" s="122" t="e">
        <f>ROUND(D50 * (1 + VAT), 2)</f>
        <v>#REF!</v>
      </c>
      <c r="F50" s="25" t="e">
        <f>#REF!</f>
        <v>#REF!</v>
      </c>
      <c r="G50" s="123" t="e">
        <f>ROUND(F50 * (1 + VAT), 2)</f>
        <v>#REF!</v>
      </c>
      <c r="H50" s="137" t="e">
        <f>#REF!</f>
        <v>#REF!</v>
      </c>
      <c r="I50" s="198" t="e">
        <f>ROUND(H50 * (1 + VAT), 2)</f>
        <v>#REF!</v>
      </c>
    </row>
    <row r="51" spans="2:9" ht="15.6">
      <c r="B51" s="2076" t="s">
        <v>6</v>
      </c>
      <c r="C51" s="2077"/>
      <c r="D51" s="26" t="e">
        <f>#REF!</f>
        <v>#REF!</v>
      </c>
      <c r="E51" s="124" t="e">
        <f>ROUND(D51 * (1 + VAT), 2)</f>
        <v>#REF!</v>
      </c>
      <c r="F51" s="26" t="e">
        <f>#REF!</f>
        <v>#REF!</v>
      </c>
      <c r="G51" s="163" t="e">
        <f>ROUND(F51 * (1 + VAT), 2)</f>
        <v>#REF!</v>
      </c>
      <c r="H51" s="135" t="e">
        <f>#REF!</f>
        <v>#REF!</v>
      </c>
      <c r="I51" s="136" t="e">
        <f>ROUND(H51 * (1 + VAT), 2)</f>
        <v>#REF!</v>
      </c>
    </row>
    <row r="52" spans="2:9" ht="15.6">
      <c r="B52" s="2076" t="s">
        <v>7</v>
      </c>
      <c r="C52" s="2077"/>
      <c r="D52" s="26" t="e">
        <f>#REF!</f>
        <v>#REF!</v>
      </c>
      <c r="E52" s="124" t="e">
        <f>ROUND(D52 * (1 + VAT), 2)</f>
        <v>#REF!</v>
      </c>
      <c r="F52" s="26" t="e">
        <f>#REF!</f>
        <v>#REF!</v>
      </c>
      <c r="G52" s="163" t="e">
        <f>ROUND(F52 * (1 + VAT), 2)</f>
        <v>#REF!</v>
      </c>
      <c r="H52" s="26" t="e">
        <f>#REF!</f>
        <v>#REF!</v>
      </c>
      <c r="I52" s="163" t="e">
        <f>ROUND(H52 * (1 + VAT), 2)</f>
        <v>#REF!</v>
      </c>
    </row>
    <row r="53" spans="2:9" ht="16.2" thickBot="1">
      <c r="B53" s="2131" t="s">
        <v>8</v>
      </c>
      <c r="C53" s="2136"/>
      <c r="D53" s="199" t="e">
        <f>#REF!</f>
        <v>#REF!</v>
      </c>
      <c r="E53" s="200" t="e">
        <f>ROUND(D53 * (1 + VAT), 2)</f>
        <v>#REF!</v>
      </c>
      <c r="F53" s="199" t="e">
        <f>#REF!</f>
        <v>#REF!</v>
      </c>
      <c r="G53" s="201" t="e">
        <f>ROUND(F53 * (1 + VAT), 2)</f>
        <v>#REF!</v>
      </c>
      <c r="H53" s="202" t="e">
        <f>#REF!</f>
        <v>#REF!</v>
      </c>
      <c r="I53" s="164" t="e">
        <f>ROUND(H53 * (1 + VAT), 2)</f>
        <v>#REF!</v>
      </c>
    </row>
    <row r="54" spans="2:9" ht="14.4">
      <c r="B54" s="90"/>
      <c r="C54" s="90"/>
      <c r="D54" s="74"/>
      <c r="E54" s="77"/>
      <c r="F54" s="74"/>
      <c r="G54" s="77"/>
      <c r="H54" s="74"/>
      <c r="I54" s="77"/>
    </row>
    <row r="55" spans="2:9" ht="15" thickBot="1">
      <c r="B55" s="91"/>
      <c r="C55" s="92"/>
      <c r="D55" s="74"/>
      <c r="E55" s="77"/>
      <c r="F55" s="74"/>
      <c r="G55" s="77"/>
      <c r="H55" s="74"/>
      <c r="I55" s="77"/>
    </row>
    <row r="56" spans="2:9" ht="16.2" thickBot="1">
      <c r="B56" s="2104" t="s">
        <v>60</v>
      </c>
      <c r="C56" s="2105"/>
      <c r="D56" s="2105"/>
      <c r="E56" s="2105"/>
      <c r="F56" s="2105"/>
      <c r="G56" s="2106"/>
    </row>
    <row r="57" spans="2:9" ht="15.6">
      <c r="B57" s="97"/>
      <c r="C57" s="126"/>
      <c r="D57" s="2118" t="s">
        <v>36</v>
      </c>
      <c r="E57" s="2119"/>
      <c r="F57" s="2089" t="s">
        <v>63</v>
      </c>
      <c r="G57" s="2090"/>
    </row>
    <row r="58" spans="2:9" ht="15.6">
      <c r="B58" s="127"/>
      <c r="C58" s="128"/>
      <c r="D58" s="2120"/>
      <c r="E58" s="2121"/>
      <c r="F58" s="2091"/>
      <c r="G58" s="2092"/>
    </row>
    <row r="59" spans="2:9" ht="15.6">
      <c r="B59" s="2122" t="s">
        <v>1</v>
      </c>
      <c r="C59" s="2123"/>
      <c r="D59" s="96"/>
      <c r="E59" s="41" t="s">
        <v>26</v>
      </c>
      <c r="F59" s="27"/>
      <c r="G59" s="42" t="s">
        <v>26</v>
      </c>
    </row>
    <row r="60" spans="2:9" ht="15.6">
      <c r="B60" s="2124" t="s">
        <v>5</v>
      </c>
      <c r="C60" s="2125"/>
      <c r="D60" s="25">
        <v>6.2016647953894406</v>
      </c>
      <c r="E60" s="122">
        <f>ROUND(D60 * (1 + VAT), 2)</f>
        <v>7.13</v>
      </c>
      <c r="F60" s="129">
        <v>19.673247251813724</v>
      </c>
      <c r="G60" s="130">
        <f>ROUND(F60 * (1 + VAT), 2)</f>
        <v>22.62</v>
      </c>
    </row>
    <row r="61" spans="2:9" ht="16.2" thickBot="1">
      <c r="B61" s="2126" t="s">
        <v>9</v>
      </c>
      <c r="C61" s="2127"/>
      <c r="D61" s="31">
        <v>2.2975559127207621</v>
      </c>
      <c r="E61" s="125">
        <f>ROUND(D61 * (1 + VAT), 2)</f>
        <v>2.64</v>
      </c>
      <c r="F61" s="131">
        <v>17.238867254434076</v>
      </c>
      <c r="G61" s="132">
        <f>ROUND(F61 * (1 + VAT), 2)</f>
        <v>19.82</v>
      </c>
    </row>
    <row r="62" spans="2:9" ht="14.4">
      <c r="B62" s="90"/>
      <c r="C62" s="90"/>
      <c r="D62" s="74"/>
      <c r="E62" s="77"/>
      <c r="F62" s="93"/>
      <c r="G62" s="94"/>
    </row>
    <row r="63" spans="2:9" ht="13.8" thickBot="1"/>
    <row r="64" spans="2:9" ht="16.2" thickBot="1">
      <c r="B64" s="2128" t="s">
        <v>69</v>
      </c>
      <c r="C64" s="2129"/>
      <c r="D64" s="2129"/>
      <c r="E64" s="2130"/>
      <c r="H64" s="74"/>
      <c r="I64" s="77"/>
    </row>
    <row r="65" spans="2:9" ht="15.6">
      <c r="B65" s="34"/>
      <c r="C65" s="120"/>
      <c r="D65" s="2118" t="s">
        <v>70</v>
      </c>
      <c r="E65" s="2090"/>
      <c r="H65" s="74"/>
      <c r="I65" s="77"/>
    </row>
    <row r="66" spans="2:9" ht="15.6">
      <c r="B66" s="119"/>
      <c r="C66" s="121"/>
      <c r="D66" s="2120"/>
      <c r="E66" s="2092"/>
    </row>
    <row r="67" spans="2:9" ht="15.6">
      <c r="B67" s="2096" t="s">
        <v>68</v>
      </c>
      <c r="C67" s="2097"/>
      <c r="D67" s="96"/>
      <c r="E67" s="42" t="s">
        <v>26</v>
      </c>
    </row>
    <row r="68" spans="2:9" ht="14.4">
      <c r="B68" s="2124" t="s">
        <v>5</v>
      </c>
      <c r="C68" s="2125"/>
      <c r="D68" s="133"/>
      <c r="E68" s="134"/>
    </row>
    <row r="69" spans="2:9" ht="15.6">
      <c r="B69" s="2076" t="s">
        <v>6</v>
      </c>
      <c r="C69" s="2077"/>
      <c r="D69" s="135"/>
      <c r="E69" s="136"/>
    </row>
    <row r="70" spans="2:9" ht="16.2" thickBot="1">
      <c r="B70" s="2131" t="s">
        <v>7</v>
      </c>
      <c r="C70" s="2127"/>
      <c r="D70" s="31">
        <v>9.4</v>
      </c>
      <c r="E70" s="103">
        <f>ROUND(D70 * (1 + VAT), 2)</f>
        <v>10.81</v>
      </c>
    </row>
    <row r="71" spans="2:9" ht="14.4">
      <c r="B71" s="90"/>
      <c r="C71" s="90"/>
      <c r="D71" s="74"/>
      <c r="E71" s="77"/>
    </row>
    <row r="72" spans="2:9" ht="15" thickBot="1">
      <c r="B72" s="90"/>
      <c r="C72" s="90"/>
      <c r="D72" s="74"/>
      <c r="E72" s="77"/>
    </row>
    <row r="73" spans="2:9" ht="16.2" thickBot="1">
      <c r="B73" s="2117" t="s">
        <v>90</v>
      </c>
      <c r="C73" s="2105"/>
      <c r="D73" s="2105"/>
      <c r="E73" s="2105"/>
      <c r="F73" s="2105"/>
      <c r="G73" s="2105"/>
      <c r="H73" s="2105"/>
      <c r="I73" s="2106"/>
    </row>
    <row r="74" spans="2:9" ht="15.6">
      <c r="B74" s="34"/>
      <c r="C74" s="120"/>
      <c r="D74" s="2089" t="s">
        <v>91</v>
      </c>
      <c r="E74" s="2090"/>
      <c r="F74" s="2093" t="s">
        <v>92</v>
      </c>
      <c r="G74" s="2094"/>
      <c r="H74" s="2093" t="s">
        <v>89</v>
      </c>
      <c r="I74" s="2094"/>
    </row>
    <row r="75" spans="2:9" ht="15.6">
      <c r="B75" s="119"/>
      <c r="C75" s="121"/>
      <c r="D75" s="2091"/>
      <c r="E75" s="2092"/>
      <c r="F75" s="2095"/>
      <c r="G75" s="1922"/>
      <c r="H75" s="2095"/>
      <c r="I75" s="1922"/>
    </row>
    <row r="76" spans="2:9" ht="15.6">
      <c r="B76" s="2096" t="s">
        <v>76</v>
      </c>
      <c r="C76" s="2097"/>
      <c r="D76" s="138"/>
      <c r="E76" s="42" t="s">
        <v>26</v>
      </c>
      <c r="F76" s="32"/>
      <c r="G76" s="42" t="s">
        <v>26</v>
      </c>
      <c r="H76" s="32"/>
      <c r="I76" s="42" t="s">
        <v>26</v>
      </c>
    </row>
    <row r="77" spans="2:9" ht="15.6">
      <c r="B77" s="2098" t="s">
        <v>77</v>
      </c>
      <c r="C77" s="2099"/>
      <c r="D77" s="168"/>
      <c r="E77" s="169"/>
      <c r="F77" s="176"/>
      <c r="G77" s="177"/>
      <c r="H77" s="176"/>
      <c r="I77" s="177"/>
    </row>
    <row r="78" spans="2:9" ht="15.6">
      <c r="B78" s="2100"/>
      <c r="C78" s="2101"/>
      <c r="D78" s="174">
        <v>2.68</v>
      </c>
      <c r="E78" s="175">
        <f>ROUND(D78 * (1 + VAT), 2)</f>
        <v>3.08</v>
      </c>
      <c r="F78" s="178">
        <v>0.91</v>
      </c>
      <c r="G78" s="182">
        <f>ROUND(F78 * (1 + VAT), 2)</f>
        <v>1.05</v>
      </c>
      <c r="H78" s="178">
        <v>3.59</v>
      </c>
      <c r="I78" s="182">
        <f xml:space="preserve"> ROUND(H78 * (1 + VAT), 2)</f>
        <v>4.13</v>
      </c>
    </row>
    <row r="79" spans="2:9" ht="15.6">
      <c r="B79" s="2100"/>
      <c r="C79" s="2101"/>
      <c r="D79" s="170"/>
      <c r="E79" s="171"/>
      <c r="F79" s="178"/>
      <c r="G79" s="179"/>
      <c r="H79" s="178"/>
      <c r="I79" s="179"/>
    </row>
    <row r="80" spans="2:9" ht="16.2" thickBot="1">
      <c r="B80" s="2102"/>
      <c r="C80" s="2103"/>
      <c r="D80" s="172"/>
      <c r="E80" s="173"/>
      <c r="F80" s="180"/>
      <c r="G80" s="181"/>
      <c r="H80" s="180"/>
      <c r="I80" s="181"/>
    </row>
    <row r="81" spans="2:9" ht="14.4">
      <c r="B81" s="90"/>
      <c r="C81" s="90"/>
      <c r="D81" s="76"/>
      <c r="E81" s="82"/>
      <c r="F81" s="76"/>
      <c r="G81" s="82"/>
    </row>
    <row r="82" spans="2:9" ht="15" thickBot="1">
      <c r="B82" s="90"/>
      <c r="C82" s="90"/>
      <c r="D82" s="76"/>
      <c r="E82" s="82"/>
      <c r="F82" s="76"/>
      <c r="G82" s="82"/>
    </row>
    <row r="83" spans="2:9" ht="16.2" thickBot="1">
      <c r="B83" s="2104" t="s">
        <v>71</v>
      </c>
      <c r="C83" s="2105"/>
      <c r="D83" s="2105"/>
      <c r="E83" s="2105"/>
      <c r="F83" s="2105"/>
      <c r="G83" s="2106"/>
    </row>
    <row r="84" spans="2:9">
      <c r="B84" s="2107" t="s">
        <v>64</v>
      </c>
      <c r="C84" s="2108"/>
      <c r="D84" s="2111" t="s">
        <v>86</v>
      </c>
      <c r="E84" s="2112"/>
      <c r="F84" s="2111" t="s">
        <v>61</v>
      </c>
      <c r="G84" s="2115"/>
    </row>
    <row r="85" spans="2:9" ht="13.8">
      <c r="B85" s="2109"/>
      <c r="C85" s="2110"/>
      <c r="D85" s="2113"/>
      <c r="E85" s="2114"/>
      <c r="F85" s="2113"/>
      <c r="G85" s="2116"/>
      <c r="H85" s="81"/>
      <c r="I85" s="81"/>
    </row>
    <row r="86" spans="2:9" ht="15.6">
      <c r="B86" s="2096"/>
      <c r="C86" s="2097"/>
      <c r="D86" s="139"/>
      <c r="E86" s="43" t="s">
        <v>26</v>
      </c>
      <c r="F86" s="187"/>
      <c r="G86" s="44" t="s">
        <v>26</v>
      </c>
    </row>
    <row r="87" spans="2:9" ht="15.6">
      <c r="B87" s="2076" t="s">
        <v>38</v>
      </c>
      <c r="C87" s="2077"/>
      <c r="D87" s="26">
        <v>9.49</v>
      </c>
      <c r="E87" s="124">
        <f>ROUND(D87 * (1 + VAT), 2)</f>
        <v>10.91</v>
      </c>
      <c r="F87" s="26">
        <v>2.08</v>
      </c>
      <c r="G87" s="163">
        <f>ROUND(F87 * (1 + VAT), 2)</f>
        <v>2.39</v>
      </c>
    </row>
    <row r="88" spans="2:9" ht="15.6">
      <c r="B88" s="2076" t="s">
        <v>39</v>
      </c>
      <c r="C88" s="2077"/>
      <c r="D88" s="26">
        <v>43.38</v>
      </c>
      <c r="E88" s="124">
        <f>ROUND(D88 * (1 + VAT), 2)</f>
        <v>49.89</v>
      </c>
      <c r="F88" s="26">
        <v>12.16</v>
      </c>
      <c r="G88" s="163">
        <f>ROUND(F88 * (1 + VAT), 2)</f>
        <v>13.98</v>
      </c>
    </row>
    <row r="89" spans="2:9" ht="15.6">
      <c r="B89" s="2076" t="s">
        <v>40</v>
      </c>
      <c r="C89" s="2077"/>
      <c r="D89" s="26">
        <v>133.5</v>
      </c>
      <c r="E89" s="124">
        <f>ROUND(D89 * (1 + VAT), 2)</f>
        <v>153.53</v>
      </c>
      <c r="F89" s="26">
        <v>24.17</v>
      </c>
      <c r="G89" s="163">
        <f>ROUND(F89 * (1 + VAT), 2)</f>
        <v>27.8</v>
      </c>
    </row>
    <row r="90" spans="2:9" ht="15.6">
      <c r="B90" s="2076" t="s">
        <v>34</v>
      </c>
      <c r="C90" s="2077"/>
      <c r="D90" s="26">
        <v>133.5</v>
      </c>
      <c r="E90" s="124">
        <f>ROUND(D90 * (1 + VAT), 2)</f>
        <v>153.53</v>
      </c>
      <c r="F90" s="26">
        <v>60.17</v>
      </c>
      <c r="G90" s="163">
        <f>ROUND(F90 * (1 + VAT), 2)</f>
        <v>69.2</v>
      </c>
    </row>
    <row r="91" spans="2:9" ht="16.2" thickBot="1">
      <c r="B91" s="2078" t="s">
        <v>33</v>
      </c>
      <c r="C91" s="2079"/>
      <c r="D91" s="31">
        <v>2616.06</v>
      </c>
      <c r="E91" s="125">
        <f>ROUND(D91 * (1 + VAT), 2)</f>
        <v>3008.47</v>
      </c>
      <c r="F91" s="31">
        <v>83.55</v>
      </c>
      <c r="G91" s="103">
        <f>ROUND(F91 * (1 + VAT), 2)</f>
        <v>96.08</v>
      </c>
    </row>
    <row r="92" spans="2:9" ht="14.4">
      <c r="B92" s="2080"/>
      <c r="C92" s="2080"/>
      <c r="D92" s="74"/>
      <c r="E92" s="77"/>
    </row>
    <row r="93" spans="2:9" ht="13.8" thickBot="1"/>
    <row r="94" spans="2:9" ht="16.2" thickBot="1">
      <c r="B94" s="2081" t="s">
        <v>94</v>
      </c>
      <c r="C94" s="2082"/>
      <c r="D94" s="2083"/>
      <c r="E94" s="55"/>
      <c r="F94" s="2084" t="s">
        <v>95</v>
      </c>
      <c r="G94" s="2082"/>
      <c r="H94" s="2083"/>
    </row>
    <row r="95" spans="2:9" ht="31.8" thickBot="1">
      <c r="B95" s="142" t="s">
        <v>1</v>
      </c>
      <c r="C95" s="140" t="s">
        <v>73</v>
      </c>
      <c r="D95" s="141" t="s">
        <v>74</v>
      </c>
      <c r="E95" s="56"/>
      <c r="F95" s="155" t="s">
        <v>41</v>
      </c>
      <c r="G95" s="154" t="s">
        <v>42</v>
      </c>
      <c r="H95" s="141" t="s">
        <v>43</v>
      </c>
    </row>
    <row r="96" spans="2:9" ht="15">
      <c r="B96" s="143" t="s">
        <v>5</v>
      </c>
      <c r="C96" s="146">
        <f>'Loss Factors'!O6</f>
        <v>1.1862000000000004</v>
      </c>
      <c r="D96" s="147">
        <f>'Loss Factors'!P6</f>
        <v>1.1973000000000005</v>
      </c>
      <c r="E96" s="56"/>
      <c r="F96" s="143" t="s">
        <v>44</v>
      </c>
      <c r="G96" s="156">
        <v>0</v>
      </c>
      <c r="H96" s="147">
        <f>'Loss Factors'!T6</f>
        <v>1.006</v>
      </c>
    </row>
    <row r="97" spans="2:14" ht="15">
      <c r="B97" s="144" t="s">
        <v>6</v>
      </c>
      <c r="C97" s="148">
        <f>'Loss Factors'!O7</f>
        <v>1.1556</v>
      </c>
      <c r="D97" s="149">
        <f>'Loss Factors'!P7</f>
        <v>1.1760999999999999</v>
      </c>
      <c r="E97" s="56"/>
      <c r="F97" s="144" t="s">
        <v>45</v>
      </c>
      <c r="G97" s="157">
        <v>1</v>
      </c>
      <c r="H97" s="149">
        <f>'Loss Factors'!T7</f>
        <v>1.016</v>
      </c>
    </row>
    <row r="98" spans="2:14" ht="15">
      <c r="B98" s="144" t="s">
        <v>7</v>
      </c>
      <c r="C98" s="148">
        <f>'Loss Factors'!O8</f>
        <v>1.0724</v>
      </c>
      <c r="D98" s="152"/>
      <c r="E98" s="56"/>
      <c r="F98" s="144" t="s">
        <v>46</v>
      </c>
      <c r="G98" s="157">
        <v>2</v>
      </c>
      <c r="H98" s="149">
        <f>'Loss Factors'!T8</f>
        <v>1.0261</v>
      </c>
    </row>
    <row r="99" spans="2:14" ht="15.6" thickBot="1">
      <c r="B99" s="145" t="s">
        <v>8</v>
      </c>
      <c r="C99" s="150">
        <f>'Loss Factors'!O9</f>
        <v>1</v>
      </c>
      <c r="D99" s="153"/>
      <c r="E99" s="56"/>
      <c r="F99" s="145" t="s">
        <v>47</v>
      </c>
      <c r="G99" s="158">
        <v>3</v>
      </c>
      <c r="H99" s="151">
        <f>'Loss Factors'!T9</f>
        <v>1.0361</v>
      </c>
    </row>
    <row r="103" spans="2:14" ht="14.4" thickBot="1">
      <c r="G103" s="195"/>
    </row>
    <row r="104" spans="2:14" ht="35.700000000000003" customHeight="1">
      <c r="K104" s="2085" t="s">
        <v>96</v>
      </c>
      <c r="L104" s="2086"/>
      <c r="M104" s="2075" t="s">
        <v>97</v>
      </c>
      <c r="N104" s="1921"/>
    </row>
    <row r="105" spans="2:14" ht="15.6">
      <c r="K105" s="2087"/>
      <c r="L105" s="2088"/>
      <c r="M105" s="214"/>
      <c r="N105" s="42" t="s">
        <v>26</v>
      </c>
    </row>
    <row r="106" spans="2:14" ht="15.6">
      <c r="K106" s="211"/>
      <c r="L106" s="205" t="s">
        <v>29</v>
      </c>
      <c r="M106" s="101" t="e">
        <f>#REF!</f>
        <v>#REF!</v>
      </c>
      <c r="N106" s="99" t="e">
        <f>ROUND(M106 * (1 + VAT), 2)</f>
        <v>#REF!</v>
      </c>
    </row>
    <row r="107" spans="2:14" ht="15.6">
      <c r="K107" s="208"/>
      <c r="L107" s="206" t="s">
        <v>54</v>
      </c>
      <c r="M107" s="203" t="e">
        <f>#REF!</f>
        <v>#REF!</v>
      </c>
      <c r="N107" s="163" t="e">
        <f>ROUND(M107 * (1 + VAT), 2)</f>
        <v>#REF!</v>
      </c>
    </row>
    <row r="108" spans="2:14" ht="15.6">
      <c r="K108" s="118"/>
      <c r="L108" s="206" t="s">
        <v>55</v>
      </c>
      <c r="M108" s="203" t="e">
        <f>#REF!</f>
        <v>#REF!</v>
      </c>
      <c r="N108" s="163" t="e">
        <f>ROUND(M108 * (1 + VAT), 2)</f>
        <v>#REF!</v>
      </c>
    </row>
    <row r="109" spans="2:14" ht="16.2" thickBot="1">
      <c r="K109" s="210"/>
      <c r="L109" s="207" t="s">
        <v>32</v>
      </c>
      <c r="M109" s="204" t="e">
        <f>#REF!</f>
        <v>#REF!</v>
      </c>
      <c r="N109" s="164" t="e">
        <f>ROUND(M109 * (1 + VAT), 2)</f>
        <v>#REF!</v>
      </c>
    </row>
  </sheetData>
  <mergeCells count="49">
    <mergeCell ref="B4:C5"/>
    <mergeCell ref="D4:E4"/>
    <mergeCell ref="B12:C13"/>
    <mergeCell ref="D12:E12"/>
    <mergeCell ref="B20:B31"/>
    <mergeCell ref="C29:C31"/>
    <mergeCell ref="B56:G56"/>
    <mergeCell ref="B36:B43"/>
    <mergeCell ref="C42:C43"/>
    <mergeCell ref="B46:I46"/>
    <mergeCell ref="D47:E48"/>
    <mergeCell ref="F47:G48"/>
    <mergeCell ref="H47:I48"/>
    <mergeCell ref="B49:C49"/>
    <mergeCell ref="B50:C50"/>
    <mergeCell ref="B51:C51"/>
    <mergeCell ref="B52:C52"/>
    <mergeCell ref="B53:C53"/>
    <mergeCell ref="B73:I73"/>
    <mergeCell ref="D57:E58"/>
    <mergeCell ref="F57:G58"/>
    <mergeCell ref="B59:C59"/>
    <mergeCell ref="B60:C60"/>
    <mergeCell ref="B61:C61"/>
    <mergeCell ref="B64:E64"/>
    <mergeCell ref="D65:E66"/>
    <mergeCell ref="B67:C67"/>
    <mergeCell ref="B68:C68"/>
    <mergeCell ref="B69:C69"/>
    <mergeCell ref="B70:C70"/>
    <mergeCell ref="B89:C89"/>
    <mergeCell ref="D74:E75"/>
    <mergeCell ref="F74:G75"/>
    <mergeCell ref="H74:I75"/>
    <mergeCell ref="B76:C76"/>
    <mergeCell ref="B77:C80"/>
    <mergeCell ref="B83:G83"/>
    <mergeCell ref="B84:C86"/>
    <mergeCell ref="D84:E85"/>
    <mergeCell ref="F84:G85"/>
    <mergeCell ref="B87:C87"/>
    <mergeCell ref="B88:C88"/>
    <mergeCell ref="M104:N104"/>
    <mergeCell ref="B90:C90"/>
    <mergeCell ref="B91:C91"/>
    <mergeCell ref="B92:C92"/>
    <mergeCell ref="B94:D94"/>
    <mergeCell ref="F94:H94"/>
    <mergeCell ref="K104:L105"/>
  </mergeCell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2" tint="-0.249977111117893"/>
  </sheetPr>
  <dimension ref="B1:X22"/>
  <sheetViews>
    <sheetView showGridLines="0" zoomScale="40" zoomScaleNormal="40" workbookViewId="0">
      <selection activeCell="G18" sqref="G18"/>
    </sheetView>
  </sheetViews>
  <sheetFormatPr defaultRowHeight="13.2"/>
  <cols>
    <col min="1" max="1" width="3.88671875" customWidth="1"/>
    <col min="2" max="2" width="3.88671875" hidden="1" customWidth="1"/>
    <col min="3" max="3" width="3.88671875" customWidth="1"/>
    <col min="4" max="4" width="3.5546875" customWidth="1"/>
    <col min="5" max="5" width="27.33203125" customWidth="1"/>
    <col min="6" max="6" width="19.88671875" bestFit="1" customWidth="1"/>
    <col min="7" max="7" width="20.88671875" bestFit="1" customWidth="1"/>
    <col min="8" max="8" width="20.109375" bestFit="1" customWidth="1"/>
    <col min="9" max="9" width="15" customWidth="1"/>
    <col min="10" max="10" width="18.77734375" bestFit="1" customWidth="1"/>
    <col min="11" max="11" width="16.5546875" bestFit="1" customWidth="1"/>
    <col min="12" max="12" width="19.88671875" bestFit="1" customWidth="1"/>
    <col min="13" max="13" width="16.5546875" bestFit="1" customWidth="1"/>
    <col min="14" max="16" width="15" customWidth="1"/>
    <col min="17" max="17" width="17.88671875" bestFit="1" customWidth="1"/>
    <col min="18" max="18" width="18.88671875" customWidth="1"/>
    <col min="19" max="19" width="11.33203125" customWidth="1"/>
    <col min="20" max="20" width="19.88671875" customWidth="1"/>
    <col min="21" max="21" width="16.5546875" bestFit="1" customWidth="1"/>
    <col min="22" max="22" width="19.88671875" bestFit="1" customWidth="1"/>
    <col min="23" max="23" width="24.33203125" customWidth="1"/>
    <col min="24" max="24" width="29.109375" customWidth="1"/>
    <col min="25" max="25" width="12.109375" customWidth="1"/>
    <col min="31" max="31" width="13.6640625" customWidth="1"/>
    <col min="261" max="261" width="1.6640625" customWidth="1"/>
    <col min="262" max="262" width="1.109375" customWidth="1"/>
    <col min="263" max="263" width="0.88671875" customWidth="1"/>
    <col min="264" max="264" width="20.33203125" customWidth="1"/>
    <col min="265" max="265" width="15" customWidth="1"/>
    <col min="266" max="272" width="10.6640625" customWidth="1"/>
    <col min="273" max="273" width="10.88671875" customWidth="1"/>
    <col min="274" max="274" width="10.6640625" customWidth="1"/>
    <col min="275" max="278" width="11.88671875" customWidth="1"/>
    <col min="279" max="279" width="14.44140625" customWidth="1"/>
    <col min="280" max="280" width="11.88671875" customWidth="1"/>
    <col min="281" max="281" width="12.109375" customWidth="1"/>
    <col min="287" max="287" width="13.6640625" customWidth="1"/>
    <col min="517" max="517" width="1.6640625" customWidth="1"/>
    <col min="518" max="518" width="1.109375" customWidth="1"/>
    <col min="519" max="519" width="0.88671875" customWidth="1"/>
    <col min="520" max="520" width="20.33203125" customWidth="1"/>
    <col min="521" max="521" width="15" customWidth="1"/>
    <col min="522" max="528" width="10.6640625" customWidth="1"/>
    <col min="529" max="529" width="10.88671875" customWidth="1"/>
    <col min="530" max="530" width="10.6640625" customWidth="1"/>
    <col min="531" max="534" width="11.88671875" customWidth="1"/>
    <col min="535" max="535" width="14.44140625" customWidth="1"/>
    <col min="536" max="536" width="11.88671875" customWidth="1"/>
    <col min="537" max="537" width="12.109375" customWidth="1"/>
    <col min="543" max="543" width="13.6640625" customWidth="1"/>
    <col min="773" max="773" width="1.6640625" customWidth="1"/>
    <col min="774" max="774" width="1.109375" customWidth="1"/>
    <col min="775" max="775" width="0.88671875" customWidth="1"/>
    <col min="776" max="776" width="20.33203125" customWidth="1"/>
    <col min="777" max="777" width="15" customWidth="1"/>
    <col min="778" max="784" width="10.6640625" customWidth="1"/>
    <col min="785" max="785" width="10.88671875" customWidth="1"/>
    <col min="786" max="786" width="10.6640625" customWidth="1"/>
    <col min="787" max="790" width="11.88671875" customWidth="1"/>
    <col min="791" max="791" width="14.44140625" customWidth="1"/>
    <col min="792" max="792" width="11.88671875" customWidth="1"/>
    <col min="793" max="793" width="12.109375" customWidth="1"/>
    <col min="799" max="799" width="13.6640625" customWidth="1"/>
    <col min="1029" max="1029" width="1.6640625" customWidth="1"/>
    <col min="1030" max="1030" width="1.109375" customWidth="1"/>
    <col min="1031" max="1031" width="0.88671875" customWidth="1"/>
    <col min="1032" max="1032" width="20.33203125" customWidth="1"/>
    <col min="1033" max="1033" width="15" customWidth="1"/>
    <col min="1034" max="1040" width="10.6640625" customWidth="1"/>
    <col min="1041" max="1041" width="10.88671875" customWidth="1"/>
    <col min="1042" max="1042" width="10.6640625" customWidth="1"/>
    <col min="1043" max="1046" width="11.88671875" customWidth="1"/>
    <col min="1047" max="1047" width="14.44140625" customWidth="1"/>
    <col min="1048" max="1048" width="11.88671875" customWidth="1"/>
    <col min="1049" max="1049" width="12.109375" customWidth="1"/>
    <col min="1055" max="1055" width="13.6640625" customWidth="1"/>
    <col min="1285" max="1285" width="1.6640625" customWidth="1"/>
    <col min="1286" max="1286" width="1.109375" customWidth="1"/>
    <col min="1287" max="1287" width="0.88671875" customWidth="1"/>
    <col min="1288" max="1288" width="20.33203125" customWidth="1"/>
    <col min="1289" max="1289" width="15" customWidth="1"/>
    <col min="1290" max="1296" width="10.6640625" customWidth="1"/>
    <col min="1297" max="1297" width="10.88671875" customWidth="1"/>
    <col min="1298" max="1298" width="10.6640625" customWidth="1"/>
    <col min="1299" max="1302" width="11.88671875" customWidth="1"/>
    <col min="1303" max="1303" width="14.44140625" customWidth="1"/>
    <col min="1304" max="1304" width="11.88671875" customWidth="1"/>
    <col min="1305" max="1305" width="12.109375" customWidth="1"/>
    <col min="1311" max="1311" width="13.6640625" customWidth="1"/>
    <col min="1541" max="1541" width="1.6640625" customWidth="1"/>
    <col min="1542" max="1542" width="1.109375" customWidth="1"/>
    <col min="1543" max="1543" width="0.88671875" customWidth="1"/>
    <col min="1544" max="1544" width="20.33203125" customWidth="1"/>
    <col min="1545" max="1545" width="15" customWidth="1"/>
    <col min="1546" max="1552" width="10.6640625" customWidth="1"/>
    <col min="1553" max="1553" width="10.88671875" customWidth="1"/>
    <col min="1554" max="1554" width="10.6640625" customWidth="1"/>
    <col min="1555" max="1558" width="11.88671875" customWidth="1"/>
    <col min="1559" max="1559" width="14.44140625" customWidth="1"/>
    <col min="1560" max="1560" width="11.88671875" customWidth="1"/>
    <col min="1561" max="1561" width="12.109375" customWidth="1"/>
    <col min="1567" max="1567" width="13.6640625" customWidth="1"/>
    <col min="1797" max="1797" width="1.6640625" customWidth="1"/>
    <col min="1798" max="1798" width="1.109375" customWidth="1"/>
    <col min="1799" max="1799" width="0.88671875" customWidth="1"/>
    <col min="1800" max="1800" width="20.33203125" customWidth="1"/>
    <col min="1801" max="1801" width="15" customWidth="1"/>
    <col min="1802" max="1808" width="10.6640625" customWidth="1"/>
    <col min="1809" max="1809" width="10.88671875" customWidth="1"/>
    <col min="1810" max="1810" width="10.6640625" customWidth="1"/>
    <col min="1811" max="1814" width="11.88671875" customWidth="1"/>
    <col min="1815" max="1815" width="14.44140625" customWidth="1"/>
    <col min="1816" max="1816" width="11.88671875" customWidth="1"/>
    <col min="1817" max="1817" width="12.109375" customWidth="1"/>
    <col min="1823" max="1823" width="13.6640625" customWidth="1"/>
    <col min="2053" max="2053" width="1.6640625" customWidth="1"/>
    <col min="2054" max="2054" width="1.109375" customWidth="1"/>
    <col min="2055" max="2055" width="0.88671875" customWidth="1"/>
    <col min="2056" max="2056" width="20.33203125" customWidth="1"/>
    <col min="2057" max="2057" width="15" customWidth="1"/>
    <col min="2058" max="2064" width="10.6640625" customWidth="1"/>
    <col min="2065" max="2065" width="10.88671875" customWidth="1"/>
    <col min="2066" max="2066" width="10.6640625" customWidth="1"/>
    <col min="2067" max="2070" width="11.88671875" customWidth="1"/>
    <col min="2071" max="2071" width="14.44140625" customWidth="1"/>
    <col min="2072" max="2072" width="11.88671875" customWidth="1"/>
    <col min="2073" max="2073" width="12.109375" customWidth="1"/>
    <col min="2079" max="2079" width="13.6640625" customWidth="1"/>
    <col min="2309" max="2309" width="1.6640625" customWidth="1"/>
    <col min="2310" max="2310" width="1.109375" customWidth="1"/>
    <col min="2311" max="2311" width="0.88671875" customWidth="1"/>
    <col min="2312" max="2312" width="20.33203125" customWidth="1"/>
    <col min="2313" max="2313" width="15" customWidth="1"/>
    <col min="2314" max="2320" width="10.6640625" customWidth="1"/>
    <col min="2321" max="2321" width="10.88671875" customWidth="1"/>
    <col min="2322" max="2322" width="10.6640625" customWidth="1"/>
    <col min="2323" max="2326" width="11.88671875" customWidth="1"/>
    <col min="2327" max="2327" width="14.44140625" customWidth="1"/>
    <col min="2328" max="2328" width="11.88671875" customWidth="1"/>
    <col min="2329" max="2329" width="12.109375" customWidth="1"/>
    <col min="2335" max="2335" width="13.6640625" customWidth="1"/>
    <col min="2565" max="2565" width="1.6640625" customWidth="1"/>
    <col min="2566" max="2566" width="1.109375" customWidth="1"/>
    <col min="2567" max="2567" width="0.88671875" customWidth="1"/>
    <col min="2568" max="2568" width="20.33203125" customWidth="1"/>
    <col min="2569" max="2569" width="15" customWidth="1"/>
    <col min="2570" max="2576" width="10.6640625" customWidth="1"/>
    <col min="2577" max="2577" width="10.88671875" customWidth="1"/>
    <col min="2578" max="2578" width="10.6640625" customWidth="1"/>
    <col min="2579" max="2582" width="11.88671875" customWidth="1"/>
    <col min="2583" max="2583" width="14.44140625" customWidth="1"/>
    <col min="2584" max="2584" width="11.88671875" customWidth="1"/>
    <col min="2585" max="2585" width="12.109375" customWidth="1"/>
    <col min="2591" max="2591" width="13.6640625" customWidth="1"/>
    <col min="2821" max="2821" width="1.6640625" customWidth="1"/>
    <col min="2822" max="2822" width="1.109375" customWidth="1"/>
    <col min="2823" max="2823" width="0.88671875" customWidth="1"/>
    <col min="2824" max="2824" width="20.33203125" customWidth="1"/>
    <col min="2825" max="2825" width="15" customWidth="1"/>
    <col min="2826" max="2832" width="10.6640625" customWidth="1"/>
    <col min="2833" max="2833" width="10.88671875" customWidth="1"/>
    <col min="2834" max="2834" width="10.6640625" customWidth="1"/>
    <col min="2835" max="2838" width="11.88671875" customWidth="1"/>
    <col min="2839" max="2839" width="14.44140625" customWidth="1"/>
    <col min="2840" max="2840" width="11.88671875" customWidth="1"/>
    <col min="2841" max="2841" width="12.109375" customWidth="1"/>
    <col min="2847" max="2847" width="13.6640625" customWidth="1"/>
    <col min="3077" max="3077" width="1.6640625" customWidth="1"/>
    <col min="3078" max="3078" width="1.109375" customWidth="1"/>
    <col min="3079" max="3079" width="0.88671875" customWidth="1"/>
    <col min="3080" max="3080" width="20.33203125" customWidth="1"/>
    <col min="3081" max="3081" width="15" customWidth="1"/>
    <col min="3082" max="3088" width="10.6640625" customWidth="1"/>
    <col min="3089" max="3089" width="10.88671875" customWidth="1"/>
    <col min="3090" max="3090" width="10.6640625" customWidth="1"/>
    <col min="3091" max="3094" width="11.88671875" customWidth="1"/>
    <col min="3095" max="3095" width="14.44140625" customWidth="1"/>
    <col min="3096" max="3096" width="11.88671875" customWidth="1"/>
    <col min="3097" max="3097" width="12.109375" customWidth="1"/>
    <col min="3103" max="3103" width="13.6640625" customWidth="1"/>
    <col min="3333" max="3333" width="1.6640625" customWidth="1"/>
    <col min="3334" max="3334" width="1.109375" customWidth="1"/>
    <col min="3335" max="3335" width="0.88671875" customWidth="1"/>
    <col min="3336" max="3336" width="20.33203125" customWidth="1"/>
    <col min="3337" max="3337" width="15" customWidth="1"/>
    <col min="3338" max="3344" width="10.6640625" customWidth="1"/>
    <col min="3345" max="3345" width="10.88671875" customWidth="1"/>
    <col min="3346" max="3346" width="10.6640625" customWidth="1"/>
    <col min="3347" max="3350" width="11.88671875" customWidth="1"/>
    <col min="3351" max="3351" width="14.44140625" customWidth="1"/>
    <col min="3352" max="3352" width="11.88671875" customWidth="1"/>
    <col min="3353" max="3353" width="12.109375" customWidth="1"/>
    <col min="3359" max="3359" width="13.6640625" customWidth="1"/>
    <col min="3589" max="3589" width="1.6640625" customWidth="1"/>
    <col min="3590" max="3590" width="1.109375" customWidth="1"/>
    <col min="3591" max="3591" width="0.88671875" customWidth="1"/>
    <col min="3592" max="3592" width="20.33203125" customWidth="1"/>
    <col min="3593" max="3593" width="15" customWidth="1"/>
    <col min="3594" max="3600" width="10.6640625" customWidth="1"/>
    <col min="3601" max="3601" width="10.88671875" customWidth="1"/>
    <col min="3602" max="3602" width="10.6640625" customWidth="1"/>
    <col min="3603" max="3606" width="11.88671875" customWidth="1"/>
    <col min="3607" max="3607" width="14.44140625" customWidth="1"/>
    <col min="3608" max="3608" width="11.88671875" customWidth="1"/>
    <col min="3609" max="3609" width="12.109375" customWidth="1"/>
    <col min="3615" max="3615" width="13.6640625" customWidth="1"/>
    <col min="3845" max="3845" width="1.6640625" customWidth="1"/>
    <col min="3846" max="3846" width="1.109375" customWidth="1"/>
    <col min="3847" max="3847" width="0.88671875" customWidth="1"/>
    <col min="3848" max="3848" width="20.33203125" customWidth="1"/>
    <col min="3849" max="3849" width="15" customWidth="1"/>
    <col min="3850" max="3856" width="10.6640625" customWidth="1"/>
    <col min="3857" max="3857" width="10.88671875" customWidth="1"/>
    <col min="3858" max="3858" width="10.6640625" customWidth="1"/>
    <col min="3859" max="3862" width="11.88671875" customWidth="1"/>
    <col min="3863" max="3863" width="14.44140625" customWidth="1"/>
    <col min="3864" max="3864" width="11.88671875" customWidth="1"/>
    <col min="3865" max="3865" width="12.109375" customWidth="1"/>
    <col min="3871" max="3871" width="13.6640625" customWidth="1"/>
    <col min="4101" max="4101" width="1.6640625" customWidth="1"/>
    <col min="4102" max="4102" width="1.109375" customWidth="1"/>
    <col min="4103" max="4103" width="0.88671875" customWidth="1"/>
    <col min="4104" max="4104" width="20.33203125" customWidth="1"/>
    <col min="4105" max="4105" width="15" customWidth="1"/>
    <col min="4106" max="4112" width="10.6640625" customWidth="1"/>
    <col min="4113" max="4113" width="10.88671875" customWidth="1"/>
    <col min="4114" max="4114" width="10.6640625" customWidth="1"/>
    <col min="4115" max="4118" width="11.88671875" customWidth="1"/>
    <col min="4119" max="4119" width="14.44140625" customWidth="1"/>
    <col min="4120" max="4120" width="11.88671875" customWidth="1"/>
    <col min="4121" max="4121" width="12.109375" customWidth="1"/>
    <col min="4127" max="4127" width="13.6640625" customWidth="1"/>
    <col min="4357" max="4357" width="1.6640625" customWidth="1"/>
    <col min="4358" max="4358" width="1.109375" customWidth="1"/>
    <col min="4359" max="4359" width="0.88671875" customWidth="1"/>
    <col min="4360" max="4360" width="20.33203125" customWidth="1"/>
    <col min="4361" max="4361" width="15" customWidth="1"/>
    <col min="4362" max="4368" width="10.6640625" customWidth="1"/>
    <col min="4369" max="4369" width="10.88671875" customWidth="1"/>
    <col min="4370" max="4370" width="10.6640625" customWidth="1"/>
    <col min="4371" max="4374" width="11.88671875" customWidth="1"/>
    <col min="4375" max="4375" width="14.44140625" customWidth="1"/>
    <col min="4376" max="4376" width="11.88671875" customWidth="1"/>
    <col min="4377" max="4377" width="12.109375" customWidth="1"/>
    <col min="4383" max="4383" width="13.6640625" customWidth="1"/>
    <col min="4613" max="4613" width="1.6640625" customWidth="1"/>
    <col min="4614" max="4614" width="1.109375" customWidth="1"/>
    <col min="4615" max="4615" width="0.88671875" customWidth="1"/>
    <col min="4616" max="4616" width="20.33203125" customWidth="1"/>
    <col min="4617" max="4617" width="15" customWidth="1"/>
    <col min="4618" max="4624" width="10.6640625" customWidth="1"/>
    <col min="4625" max="4625" width="10.88671875" customWidth="1"/>
    <col min="4626" max="4626" width="10.6640625" customWidth="1"/>
    <col min="4627" max="4630" width="11.88671875" customWidth="1"/>
    <col min="4631" max="4631" width="14.44140625" customWidth="1"/>
    <col min="4632" max="4632" width="11.88671875" customWidth="1"/>
    <col min="4633" max="4633" width="12.109375" customWidth="1"/>
    <col min="4639" max="4639" width="13.6640625" customWidth="1"/>
    <col min="4869" max="4869" width="1.6640625" customWidth="1"/>
    <col min="4870" max="4870" width="1.109375" customWidth="1"/>
    <col min="4871" max="4871" width="0.88671875" customWidth="1"/>
    <col min="4872" max="4872" width="20.33203125" customWidth="1"/>
    <col min="4873" max="4873" width="15" customWidth="1"/>
    <col min="4874" max="4880" width="10.6640625" customWidth="1"/>
    <col min="4881" max="4881" width="10.88671875" customWidth="1"/>
    <col min="4882" max="4882" width="10.6640625" customWidth="1"/>
    <col min="4883" max="4886" width="11.88671875" customWidth="1"/>
    <col min="4887" max="4887" width="14.44140625" customWidth="1"/>
    <col min="4888" max="4888" width="11.88671875" customWidth="1"/>
    <col min="4889" max="4889" width="12.109375" customWidth="1"/>
    <col min="4895" max="4895" width="13.6640625" customWidth="1"/>
    <col min="5125" max="5125" width="1.6640625" customWidth="1"/>
    <col min="5126" max="5126" width="1.109375" customWidth="1"/>
    <col min="5127" max="5127" width="0.88671875" customWidth="1"/>
    <col min="5128" max="5128" width="20.33203125" customWidth="1"/>
    <col min="5129" max="5129" width="15" customWidth="1"/>
    <col min="5130" max="5136" width="10.6640625" customWidth="1"/>
    <col min="5137" max="5137" width="10.88671875" customWidth="1"/>
    <col min="5138" max="5138" width="10.6640625" customWidth="1"/>
    <col min="5139" max="5142" width="11.88671875" customWidth="1"/>
    <col min="5143" max="5143" width="14.44140625" customWidth="1"/>
    <col min="5144" max="5144" width="11.88671875" customWidth="1"/>
    <col min="5145" max="5145" width="12.109375" customWidth="1"/>
    <col min="5151" max="5151" width="13.6640625" customWidth="1"/>
    <col min="5381" max="5381" width="1.6640625" customWidth="1"/>
    <col min="5382" max="5382" width="1.109375" customWidth="1"/>
    <col min="5383" max="5383" width="0.88671875" customWidth="1"/>
    <col min="5384" max="5384" width="20.33203125" customWidth="1"/>
    <col min="5385" max="5385" width="15" customWidth="1"/>
    <col min="5386" max="5392" width="10.6640625" customWidth="1"/>
    <col min="5393" max="5393" width="10.88671875" customWidth="1"/>
    <col min="5394" max="5394" width="10.6640625" customWidth="1"/>
    <col min="5395" max="5398" width="11.88671875" customWidth="1"/>
    <col min="5399" max="5399" width="14.44140625" customWidth="1"/>
    <col min="5400" max="5400" width="11.88671875" customWidth="1"/>
    <col min="5401" max="5401" width="12.109375" customWidth="1"/>
    <col min="5407" max="5407" width="13.6640625" customWidth="1"/>
    <col min="5637" max="5637" width="1.6640625" customWidth="1"/>
    <col min="5638" max="5638" width="1.109375" customWidth="1"/>
    <col min="5639" max="5639" width="0.88671875" customWidth="1"/>
    <col min="5640" max="5640" width="20.33203125" customWidth="1"/>
    <col min="5641" max="5641" width="15" customWidth="1"/>
    <col min="5642" max="5648" width="10.6640625" customWidth="1"/>
    <col min="5649" max="5649" width="10.88671875" customWidth="1"/>
    <col min="5650" max="5650" width="10.6640625" customWidth="1"/>
    <col min="5651" max="5654" width="11.88671875" customWidth="1"/>
    <col min="5655" max="5655" width="14.44140625" customWidth="1"/>
    <col min="5656" max="5656" width="11.88671875" customWidth="1"/>
    <col min="5657" max="5657" width="12.109375" customWidth="1"/>
    <col min="5663" max="5663" width="13.6640625" customWidth="1"/>
    <col min="5893" max="5893" width="1.6640625" customWidth="1"/>
    <col min="5894" max="5894" width="1.109375" customWidth="1"/>
    <col min="5895" max="5895" width="0.88671875" customWidth="1"/>
    <col min="5896" max="5896" width="20.33203125" customWidth="1"/>
    <col min="5897" max="5897" width="15" customWidth="1"/>
    <col min="5898" max="5904" width="10.6640625" customWidth="1"/>
    <col min="5905" max="5905" width="10.88671875" customWidth="1"/>
    <col min="5906" max="5906" width="10.6640625" customWidth="1"/>
    <col min="5907" max="5910" width="11.88671875" customWidth="1"/>
    <col min="5911" max="5911" width="14.44140625" customWidth="1"/>
    <col min="5912" max="5912" width="11.88671875" customWidth="1"/>
    <col min="5913" max="5913" width="12.109375" customWidth="1"/>
    <col min="5919" max="5919" width="13.6640625" customWidth="1"/>
    <col min="6149" max="6149" width="1.6640625" customWidth="1"/>
    <col min="6150" max="6150" width="1.109375" customWidth="1"/>
    <col min="6151" max="6151" width="0.88671875" customWidth="1"/>
    <col min="6152" max="6152" width="20.33203125" customWidth="1"/>
    <col min="6153" max="6153" width="15" customWidth="1"/>
    <col min="6154" max="6160" width="10.6640625" customWidth="1"/>
    <col min="6161" max="6161" width="10.88671875" customWidth="1"/>
    <col min="6162" max="6162" width="10.6640625" customWidth="1"/>
    <col min="6163" max="6166" width="11.88671875" customWidth="1"/>
    <col min="6167" max="6167" width="14.44140625" customWidth="1"/>
    <col min="6168" max="6168" width="11.88671875" customWidth="1"/>
    <col min="6169" max="6169" width="12.109375" customWidth="1"/>
    <col min="6175" max="6175" width="13.6640625" customWidth="1"/>
    <col min="6405" max="6405" width="1.6640625" customWidth="1"/>
    <col min="6406" max="6406" width="1.109375" customWidth="1"/>
    <col min="6407" max="6407" width="0.88671875" customWidth="1"/>
    <col min="6408" max="6408" width="20.33203125" customWidth="1"/>
    <col min="6409" max="6409" width="15" customWidth="1"/>
    <col min="6410" max="6416" width="10.6640625" customWidth="1"/>
    <col min="6417" max="6417" width="10.88671875" customWidth="1"/>
    <col min="6418" max="6418" width="10.6640625" customWidth="1"/>
    <col min="6419" max="6422" width="11.88671875" customWidth="1"/>
    <col min="6423" max="6423" width="14.44140625" customWidth="1"/>
    <col min="6424" max="6424" width="11.88671875" customWidth="1"/>
    <col min="6425" max="6425" width="12.109375" customWidth="1"/>
    <col min="6431" max="6431" width="13.6640625" customWidth="1"/>
    <col min="6661" max="6661" width="1.6640625" customWidth="1"/>
    <col min="6662" max="6662" width="1.109375" customWidth="1"/>
    <col min="6663" max="6663" width="0.88671875" customWidth="1"/>
    <col min="6664" max="6664" width="20.33203125" customWidth="1"/>
    <col min="6665" max="6665" width="15" customWidth="1"/>
    <col min="6666" max="6672" width="10.6640625" customWidth="1"/>
    <col min="6673" max="6673" width="10.88671875" customWidth="1"/>
    <col min="6674" max="6674" width="10.6640625" customWidth="1"/>
    <col min="6675" max="6678" width="11.88671875" customWidth="1"/>
    <col min="6679" max="6679" width="14.44140625" customWidth="1"/>
    <col min="6680" max="6680" width="11.88671875" customWidth="1"/>
    <col min="6681" max="6681" width="12.109375" customWidth="1"/>
    <col min="6687" max="6687" width="13.6640625" customWidth="1"/>
    <col min="6917" max="6917" width="1.6640625" customWidth="1"/>
    <col min="6918" max="6918" width="1.109375" customWidth="1"/>
    <col min="6919" max="6919" width="0.88671875" customWidth="1"/>
    <col min="6920" max="6920" width="20.33203125" customWidth="1"/>
    <col min="6921" max="6921" width="15" customWidth="1"/>
    <col min="6922" max="6928" width="10.6640625" customWidth="1"/>
    <col min="6929" max="6929" width="10.88671875" customWidth="1"/>
    <col min="6930" max="6930" width="10.6640625" customWidth="1"/>
    <col min="6931" max="6934" width="11.88671875" customWidth="1"/>
    <col min="6935" max="6935" width="14.44140625" customWidth="1"/>
    <col min="6936" max="6936" width="11.88671875" customWidth="1"/>
    <col min="6937" max="6937" width="12.109375" customWidth="1"/>
    <col min="6943" max="6943" width="13.6640625" customWidth="1"/>
    <col min="7173" max="7173" width="1.6640625" customWidth="1"/>
    <col min="7174" max="7174" width="1.109375" customWidth="1"/>
    <col min="7175" max="7175" width="0.88671875" customWidth="1"/>
    <col min="7176" max="7176" width="20.33203125" customWidth="1"/>
    <col min="7177" max="7177" width="15" customWidth="1"/>
    <col min="7178" max="7184" width="10.6640625" customWidth="1"/>
    <col min="7185" max="7185" width="10.88671875" customWidth="1"/>
    <col min="7186" max="7186" width="10.6640625" customWidth="1"/>
    <col min="7187" max="7190" width="11.88671875" customWidth="1"/>
    <col min="7191" max="7191" width="14.44140625" customWidth="1"/>
    <col min="7192" max="7192" width="11.88671875" customWidth="1"/>
    <col min="7193" max="7193" width="12.109375" customWidth="1"/>
    <col min="7199" max="7199" width="13.6640625" customWidth="1"/>
    <col min="7429" max="7429" width="1.6640625" customWidth="1"/>
    <col min="7430" max="7430" width="1.109375" customWidth="1"/>
    <col min="7431" max="7431" width="0.88671875" customWidth="1"/>
    <col min="7432" max="7432" width="20.33203125" customWidth="1"/>
    <col min="7433" max="7433" width="15" customWidth="1"/>
    <col min="7434" max="7440" width="10.6640625" customWidth="1"/>
    <col min="7441" max="7441" width="10.88671875" customWidth="1"/>
    <col min="7442" max="7442" width="10.6640625" customWidth="1"/>
    <col min="7443" max="7446" width="11.88671875" customWidth="1"/>
    <col min="7447" max="7447" width="14.44140625" customWidth="1"/>
    <col min="7448" max="7448" width="11.88671875" customWidth="1"/>
    <col min="7449" max="7449" width="12.109375" customWidth="1"/>
    <col min="7455" max="7455" width="13.6640625" customWidth="1"/>
    <col min="7685" max="7685" width="1.6640625" customWidth="1"/>
    <col min="7686" max="7686" width="1.109375" customWidth="1"/>
    <col min="7687" max="7687" width="0.88671875" customWidth="1"/>
    <col min="7688" max="7688" width="20.33203125" customWidth="1"/>
    <col min="7689" max="7689" width="15" customWidth="1"/>
    <col min="7690" max="7696" width="10.6640625" customWidth="1"/>
    <col min="7697" max="7697" width="10.88671875" customWidth="1"/>
    <col min="7698" max="7698" width="10.6640625" customWidth="1"/>
    <col min="7699" max="7702" width="11.88671875" customWidth="1"/>
    <col min="7703" max="7703" width="14.44140625" customWidth="1"/>
    <col min="7704" max="7704" width="11.88671875" customWidth="1"/>
    <col min="7705" max="7705" width="12.109375" customWidth="1"/>
    <col min="7711" max="7711" width="13.6640625" customWidth="1"/>
    <col min="7941" max="7941" width="1.6640625" customWidth="1"/>
    <col min="7942" max="7942" width="1.109375" customWidth="1"/>
    <col min="7943" max="7943" width="0.88671875" customWidth="1"/>
    <col min="7944" max="7944" width="20.33203125" customWidth="1"/>
    <col min="7945" max="7945" width="15" customWidth="1"/>
    <col min="7946" max="7952" width="10.6640625" customWidth="1"/>
    <col min="7953" max="7953" width="10.88671875" customWidth="1"/>
    <col min="7954" max="7954" width="10.6640625" customWidth="1"/>
    <col min="7955" max="7958" width="11.88671875" customWidth="1"/>
    <col min="7959" max="7959" width="14.44140625" customWidth="1"/>
    <col min="7960" max="7960" width="11.88671875" customWidth="1"/>
    <col min="7961" max="7961" width="12.109375" customWidth="1"/>
    <col min="7967" max="7967" width="13.6640625" customWidth="1"/>
    <col min="8197" max="8197" width="1.6640625" customWidth="1"/>
    <col min="8198" max="8198" width="1.109375" customWidth="1"/>
    <col min="8199" max="8199" width="0.88671875" customWidth="1"/>
    <col min="8200" max="8200" width="20.33203125" customWidth="1"/>
    <col min="8201" max="8201" width="15" customWidth="1"/>
    <col min="8202" max="8208" width="10.6640625" customWidth="1"/>
    <col min="8209" max="8209" width="10.88671875" customWidth="1"/>
    <col min="8210" max="8210" width="10.6640625" customWidth="1"/>
    <col min="8211" max="8214" width="11.88671875" customWidth="1"/>
    <col min="8215" max="8215" width="14.44140625" customWidth="1"/>
    <col min="8216" max="8216" width="11.88671875" customWidth="1"/>
    <col min="8217" max="8217" width="12.109375" customWidth="1"/>
    <col min="8223" max="8223" width="13.6640625" customWidth="1"/>
    <col min="8453" max="8453" width="1.6640625" customWidth="1"/>
    <col min="8454" max="8454" width="1.109375" customWidth="1"/>
    <col min="8455" max="8455" width="0.88671875" customWidth="1"/>
    <col min="8456" max="8456" width="20.33203125" customWidth="1"/>
    <col min="8457" max="8457" width="15" customWidth="1"/>
    <col min="8458" max="8464" width="10.6640625" customWidth="1"/>
    <col min="8465" max="8465" width="10.88671875" customWidth="1"/>
    <col min="8466" max="8466" width="10.6640625" customWidth="1"/>
    <col min="8467" max="8470" width="11.88671875" customWidth="1"/>
    <col min="8471" max="8471" width="14.44140625" customWidth="1"/>
    <col min="8472" max="8472" width="11.88671875" customWidth="1"/>
    <col min="8473" max="8473" width="12.109375" customWidth="1"/>
    <col min="8479" max="8479" width="13.6640625" customWidth="1"/>
    <col min="8709" max="8709" width="1.6640625" customWidth="1"/>
    <col min="8710" max="8710" width="1.109375" customWidth="1"/>
    <col min="8711" max="8711" width="0.88671875" customWidth="1"/>
    <col min="8712" max="8712" width="20.33203125" customWidth="1"/>
    <col min="8713" max="8713" width="15" customWidth="1"/>
    <col min="8714" max="8720" width="10.6640625" customWidth="1"/>
    <col min="8721" max="8721" width="10.88671875" customWidth="1"/>
    <col min="8722" max="8722" width="10.6640625" customWidth="1"/>
    <col min="8723" max="8726" width="11.88671875" customWidth="1"/>
    <col min="8727" max="8727" width="14.44140625" customWidth="1"/>
    <col min="8728" max="8728" width="11.88671875" customWidth="1"/>
    <col min="8729" max="8729" width="12.109375" customWidth="1"/>
    <col min="8735" max="8735" width="13.6640625" customWidth="1"/>
    <col min="8965" max="8965" width="1.6640625" customWidth="1"/>
    <col min="8966" max="8966" width="1.109375" customWidth="1"/>
    <col min="8967" max="8967" width="0.88671875" customWidth="1"/>
    <col min="8968" max="8968" width="20.33203125" customWidth="1"/>
    <col min="8969" max="8969" width="15" customWidth="1"/>
    <col min="8970" max="8976" width="10.6640625" customWidth="1"/>
    <col min="8977" max="8977" width="10.88671875" customWidth="1"/>
    <col min="8978" max="8978" width="10.6640625" customWidth="1"/>
    <col min="8979" max="8982" width="11.88671875" customWidth="1"/>
    <col min="8983" max="8983" width="14.44140625" customWidth="1"/>
    <col min="8984" max="8984" width="11.88671875" customWidth="1"/>
    <col min="8985" max="8985" width="12.109375" customWidth="1"/>
    <col min="8991" max="8991" width="13.6640625" customWidth="1"/>
    <col min="9221" max="9221" width="1.6640625" customWidth="1"/>
    <col min="9222" max="9222" width="1.109375" customWidth="1"/>
    <col min="9223" max="9223" width="0.88671875" customWidth="1"/>
    <col min="9224" max="9224" width="20.33203125" customWidth="1"/>
    <col min="9225" max="9225" width="15" customWidth="1"/>
    <col min="9226" max="9232" width="10.6640625" customWidth="1"/>
    <col min="9233" max="9233" width="10.88671875" customWidth="1"/>
    <col min="9234" max="9234" width="10.6640625" customWidth="1"/>
    <col min="9235" max="9238" width="11.88671875" customWidth="1"/>
    <col min="9239" max="9239" width="14.44140625" customWidth="1"/>
    <col min="9240" max="9240" width="11.88671875" customWidth="1"/>
    <col min="9241" max="9241" width="12.109375" customWidth="1"/>
    <col min="9247" max="9247" width="13.6640625" customWidth="1"/>
    <col min="9477" max="9477" width="1.6640625" customWidth="1"/>
    <col min="9478" max="9478" width="1.109375" customWidth="1"/>
    <col min="9479" max="9479" width="0.88671875" customWidth="1"/>
    <col min="9480" max="9480" width="20.33203125" customWidth="1"/>
    <col min="9481" max="9481" width="15" customWidth="1"/>
    <col min="9482" max="9488" width="10.6640625" customWidth="1"/>
    <col min="9489" max="9489" width="10.88671875" customWidth="1"/>
    <col min="9490" max="9490" width="10.6640625" customWidth="1"/>
    <col min="9491" max="9494" width="11.88671875" customWidth="1"/>
    <col min="9495" max="9495" width="14.44140625" customWidth="1"/>
    <col min="9496" max="9496" width="11.88671875" customWidth="1"/>
    <col min="9497" max="9497" width="12.109375" customWidth="1"/>
    <col min="9503" max="9503" width="13.6640625" customWidth="1"/>
    <col min="9733" max="9733" width="1.6640625" customWidth="1"/>
    <col min="9734" max="9734" width="1.109375" customWidth="1"/>
    <col min="9735" max="9735" width="0.88671875" customWidth="1"/>
    <col min="9736" max="9736" width="20.33203125" customWidth="1"/>
    <col min="9737" max="9737" width="15" customWidth="1"/>
    <col min="9738" max="9744" width="10.6640625" customWidth="1"/>
    <col min="9745" max="9745" width="10.88671875" customWidth="1"/>
    <col min="9746" max="9746" width="10.6640625" customWidth="1"/>
    <col min="9747" max="9750" width="11.88671875" customWidth="1"/>
    <col min="9751" max="9751" width="14.44140625" customWidth="1"/>
    <col min="9752" max="9752" width="11.88671875" customWidth="1"/>
    <col min="9753" max="9753" width="12.109375" customWidth="1"/>
    <col min="9759" max="9759" width="13.6640625" customWidth="1"/>
    <col min="9989" max="9989" width="1.6640625" customWidth="1"/>
    <col min="9990" max="9990" width="1.109375" customWidth="1"/>
    <col min="9991" max="9991" width="0.88671875" customWidth="1"/>
    <col min="9992" max="9992" width="20.33203125" customWidth="1"/>
    <col min="9993" max="9993" width="15" customWidth="1"/>
    <col min="9994" max="10000" width="10.6640625" customWidth="1"/>
    <col min="10001" max="10001" width="10.88671875" customWidth="1"/>
    <col min="10002" max="10002" width="10.6640625" customWidth="1"/>
    <col min="10003" max="10006" width="11.88671875" customWidth="1"/>
    <col min="10007" max="10007" width="14.44140625" customWidth="1"/>
    <col min="10008" max="10008" width="11.88671875" customWidth="1"/>
    <col min="10009" max="10009" width="12.109375" customWidth="1"/>
    <col min="10015" max="10015" width="13.6640625" customWidth="1"/>
    <col min="10245" max="10245" width="1.6640625" customWidth="1"/>
    <col min="10246" max="10246" width="1.109375" customWidth="1"/>
    <col min="10247" max="10247" width="0.88671875" customWidth="1"/>
    <col min="10248" max="10248" width="20.33203125" customWidth="1"/>
    <col min="10249" max="10249" width="15" customWidth="1"/>
    <col min="10250" max="10256" width="10.6640625" customWidth="1"/>
    <col min="10257" max="10257" width="10.88671875" customWidth="1"/>
    <col min="10258" max="10258" width="10.6640625" customWidth="1"/>
    <col min="10259" max="10262" width="11.88671875" customWidth="1"/>
    <col min="10263" max="10263" width="14.44140625" customWidth="1"/>
    <col min="10264" max="10264" width="11.88671875" customWidth="1"/>
    <col min="10265" max="10265" width="12.109375" customWidth="1"/>
    <col min="10271" max="10271" width="13.6640625" customWidth="1"/>
    <col min="10501" max="10501" width="1.6640625" customWidth="1"/>
    <col min="10502" max="10502" width="1.109375" customWidth="1"/>
    <col min="10503" max="10503" width="0.88671875" customWidth="1"/>
    <col min="10504" max="10504" width="20.33203125" customWidth="1"/>
    <col min="10505" max="10505" width="15" customWidth="1"/>
    <col min="10506" max="10512" width="10.6640625" customWidth="1"/>
    <col min="10513" max="10513" width="10.88671875" customWidth="1"/>
    <col min="10514" max="10514" width="10.6640625" customWidth="1"/>
    <col min="10515" max="10518" width="11.88671875" customWidth="1"/>
    <col min="10519" max="10519" width="14.44140625" customWidth="1"/>
    <col min="10520" max="10520" width="11.88671875" customWidth="1"/>
    <col min="10521" max="10521" width="12.109375" customWidth="1"/>
    <col min="10527" max="10527" width="13.6640625" customWidth="1"/>
    <col min="10757" max="10757" width="1.6640625" customWidth="1"/>
    <col min="10758" max="10758" width="1.109375" customWidth="1"/>
    <col min="10759" max="10759" width="0.88671875" customWidth="1"/>
    <col min="10760" max="10760" width="20.33203125" customWidth="1"/>
    <col min="10761" max="10761" width="15" customWidth="1"/>
    <col min="10762" max="10768" width="10.6640625" customWidth="1"/>
    <col min="10769" max="10769" width="10.88671875" customWidth="1"/>
    <col min="10770" max="10770" width="10.6640625" customWidth="1"/>
    <col min="10771" max="10774" width="11.88671875" customWidth="1"/>
    <col min="10775" max="10775" width="14.44140625" customWidth="1"/>
    <col min="10776" max="10776" width="11.88671875" customWidth="1"/>
    <col min="10777" max="10777" width="12.109375" customWidth="1"/>
    <col min="10783" max="10783" width="13.6640625" customWidth="1"/>
    <col min="11013" max="11013" width="1.6640625" customWidth="1"/>
    <col min="11014" max="11014" width="1.109375" customWidth="1"/>
    <col min="11015" max="11015" width="0.88671875" customWidth="1"/>
    <col min="11016" max="11016" width="20.33203125" customWidth="1"/>
    <col min="11017" max="11017" width="15" customWidth="1"/>
    <col min="11018" max="11024" width="10.6640625" customWidth="1"/>
    <col min="11025" max="11025" width="10.88671875" customWidth="1"/>
    <col min="11026" max="11026" width="10.6640625" customWidth="1"/>
    <col min="11027" max="11030" width="11.88671875" customWidth="1"/>
    <col min="11031" max="11031" width="14.44140625" customWidth="1"/>
    <col min="11032" max="11032" width="11.88671875" customWidth="1"/>
    <col min="11033" max="11033" width="12.109375" customWidth="1"/>
    <col min="11039" max="11039" width="13.6640625" customWidth="1"/>
    <col min="11269" max="11269" width="1.6640625" customWidth="1"/>
    <col min="11270" max="11270" width="1.109375" customWidth="1"/>
    <col min="11271" max="11271" width="0.88671875" customWidth="1"/>
    <col min="11272" max="11272" width="20.33203125" customWidth="1"/>
    <col min="11273" max="11273" width="15" customWidth="1"/>
    <col min="11274" max="11280" width="10.6640625" customWidth="1"/>
    <col min="11281" max="11281" width="10.88671875" customWidth="1"/>
    <col min="11282" max="11282" width="10.6640625" customWidth="1"/>
    <col min="11283" max="11286" width="11.88671875" customWidth="1"/>
    <col min="11287" max="11287" width="14.44140625" customWidth="1"/>
    <col min="11288" max="11288" width="11.88671875" customWidth="1"/>
    <col min="11289" max="11289" width="12.109375" customWidth="1"/>
    <col min="11295" max="11295" width="13.6640625" customWidth="1"/>
    <col min="11525" max="11525" width="1.6640625" customWidth="1"/>
    <col min="11526" max="11526" width="1.109375" customWidth="1"/>
    <col min="11527" max="11527" width="0.88671875" customWidth="1"/>
    <col min="11528" max="11528" width="20.33203125" customWidth="1"/>
    <col min="11529" max="11529" width="15" customWidth="1"/>
    <col min="11530" max="11536" width="10.6640625" customWidth="1"/>
    <col min="11537" max="11537" width="10.88671875" customWidth="1"/>
    <col min="11538" max="11538" width="10.6640625" customWidth="1"/>
    <col min="11539" max="11542" width="11.88671875" customWidth="1"/>
    <col min="11543" max="11543" width="14.44140625" customWidth="1"/>
    <col min="11544" max="11544" width="11.88671875" customWidth="1"/>
    <col min="11545" max="11545" width="12.109375" customWidth="1"/>
    <col min="11551" max="11551" width="13.6640625" customWidth="1"/>
    <col min="11781" max="11781" width="1.6640625" customWidth="1"/>
    <col min="11782" max="11782" width="1.109375" customWidth="1"/>
    <col min="11783" max="11783" width="0.88671875" customWidth="1"/>
    <col min="11784" max="11784" width="20.33203125" customWidth="1"/>
    <col min="11785" max="11785" width="15" customWidth="1"/>
    <col min="11786" max="11792" width="10.6640625" customWidth="1"/>
    <col min="11793" max="11793" width="10.88671875" customWidth="1"/>
    <col min="11794" max="11794" width="10.6640625" customWidth="1"/>
    <col min="11795" max="11798" width="11.88671875" customWidth="1"/>
    <col min="11799" max="11799" width="14.44140625" customWidth="1"/>
    <col min="11800" max="11800" width="11.88671875" customWidth="1"/>
    <col min="11801" max="11801" width="12.109375" customWidth="1"/>
    <col min="11807" max="11807" width="13.6640625" customWidth="1"/>
    <col min="12037" max="12037" width="1.6640625" customWidth="1"/>
    <col min="12038" max="12038" width="1.109375" customWidth="1"/>
    <col min="12039" max="12039" width="0.88671875" customWidth="1"/>
    <col min="12040" max="12040" width="20.33203125" customWidth="1"/>
    <col min="12041" max="12041" width="15" customWidth="1"/>
    <col min="12042" max="12048" width="10.6640625" customWidth="1"/>
    <col min="12049" max="12049" width="10.88671875" customWidth="1"/>
    <col min="12050" max="12050" width="10.6640625" customWidth="1"/>
    <col min="12051" max="12054" width="11.88671875" customWidth="1"/>
    <col min="12055" max="12055" width="14.44140625" customWidth="1"/>
    <col min="12056" max="12056" width="11.88671875" customWidth="1"/>
    <col min="12057" max="12057" width="12.109375" customWidth="1"/>
    <col min="12063" max="12063" width="13.6640625" customWidth="1"/>
    <col min="12293" max="12293" width="1.6640625" customWidth="1"/>
    <col min="12294" max="12294" width="1.109375" customWidth="1"/>
    <col min="12295" max="12295" width="0.88671875" customWidth="1"/>
    <col min="12296" max="12296" width="20.33203125" customWidth="1"/>
    <col min="12297" max="12297" width="15" customWidth="1"/>
    <col min="12298" max="12304" width="10.6640625" customWidth="1"/>
    <col min="12305" max="12305" width="10.88671875" customWidth="1"/>
    <col min="12306" max="12306" width="10.6640625" customWidth="1"/>
    <col min="12307" max="12310" width="11.88671875" customWidth="1"/>
    <col min="12311" max="12311" width="14.44140625" customWidth="1"/>
    <col min="12312" max="12312" width="11.88671875" customWidth="1"/>
    <col min="12313" max="12313" width="12.109375" customWidth="1"/>
    <col min="12319" max="12319" width="13.6640625" customWidth="1"/>
    <col min="12549" max="12549" width="1.6640625" customWidth="1"/>
    <col min="12550" max="12550" width="1.109375" customWidth="1"/>
    <col min="12551" max="12551" width="0.88671875" customWidth="1"/>
    <col min="12552" max="12552" width="20.33203125" customWidth="1"/>
    <col min="12553" max="12553" width="15" customWidth="1"/>
    <col min="12554" max="12560" width="10.6640625" customWidth="1"/>
    <col min="12561" max="12561" width="10.88671875" customWidth="1"/>
    <col min="12562" max="12562" width="10.6640625" customWidth="1"/>
    <col min="12563" max="12566" width="11.88671875" customWidth="1"/>
    <col min="12567" max="12567" width="14.44140625" customWidth="1"/>
    <col min="12568" max="12568" width="11.88671875" customWidth="1"/>
    <col min="12569" max="12569" width="12.109375" customWidth="1"/>
    <col min="12575" max="12575" width="13.6640625" customWidth="1"/>
    <col min="12805" max="12805" width="1.6640625" customWidth="1"/>
    <col min="12806" max="12806" width="1.109375" customWidth="1"/>
    <col min="12807" max="12807" width="0.88671875" customWidth="1"/>
    <col min="12808" max="12808" width="20.33203125" customWidth="1"/>
    <col min="12809" max="12809" width="15" customWidth="1"/>
    <col min="12810" max="12816" width="10.6640625" customWidth="1"/>
    <col min="12817" max="12817" width="10.88671875" customWidth="1"/>
    <col min="12818" max="12818" width="10.6640625" customWidth="1"/>
    <col min="12819" max="12822" width="11.88671875" customWidth="1"/>
    <col min="12823" max="12823" width="14.44140625" customWidth="1"/>
    <col min="12824" max="12824" width="11.88671875" customWidth="1"/>
    <col min="12825" max="12825" width="12.109375" customWidth="1"/>
    <col min="12831" max="12831" width="13.6640625" customWidth="1"/>
    <col min="13061" max="13061" width="1.6640625" customWidth="1"/>
    <col min="13062" max="13062" width="1.109375" customWidth="1"/>
    <col min="13063" max="13063" width="0.88671875" customWidth="1"/>
    <col min="13064" max="13064" width="20.33203125" customWidth="1"/>
    <col min="13065" max="13065" width="15" customWidth="1"/>
    <col min="13066" max="13072" width="10.6640625" customWidth="1"/>
    <col min="13073" max="13073" width="10.88671875" customWidth="1"/>
    <col min="13074" max="13074" width="10.6640625" customWidth="1"/>
    <col min="13075" max="13078" width="11.88671875" customWidth="1"/>
    <col min="13079" max="13079" width="14.44140625" customWidth="1"/>
    <col min="13080" max="13080" width="11.88671875" customWidth="1"/>
    <col min="13081" max="13081" width="12.109375" customWidth="1"/>
    <col min="13087" max="13087" width="13.6640625" customWidth="1"/>
    <col min="13317" max="13317" width="1.6640625" customWidth="1"/>
    <col min="13318" max="13318" width="1.109375" customWidth="1"/>
    <col min="13319" max="13319" width="0.88671875" customWidth="1"/>
    <col min="13320" max="13320" width="20.33203125" customWidth="1"/>
    <col min="13321" max="13321" width="15" customWidth="1"/>
    <col min="13322" max="13328" width="10.6640625" customWidth="1"/>
    <col min="13329" max="13329" width="10.88671875" customWidth="1"/>
    <col min="13330" max="13330" width="10.6640625" customWidth="1"/>
    <col min="13331" max="13334" width="11.88671875" customWidth="1"/>
    <col min="13335" max="13335" width="14.44140625" customWidth="1"/>
    <col min="13336" max="13336" width="11.88671875" customWidth="1"/>
    <col min="13337" max="13337" width="12.109375" customWidth="1"/>
    <col min="13343" max="13343" width="13.6640625" customWidth="1"/>
    <col min="13573" max="13573" width="1.6640625" customWidth="1"/>
    <col min="13574" max="13574" width="1.109375" customWidth="1"/>
    <col min="13575" max="13575" width="0.88671875" customWidth="1"/>
    <col min="13576" max="13576" width="20.33203125" customWidth="1"/>
    <col min="13577" max="13577" width="15" customWidth="1"/>
    <col min="13578" max="13584" width="10.6640625" customWidth="1"/>
    <col min="13585" max="13585" width="10.88671875" customWidth="1"/>
    <col min="13586" max="13586" width="10.6640625" customWidth="1"/>
    <col min="13587" max="13590" width="11.88671875" customWidth="1"/>
    <col min="13591" max="13591" width="14.44140625" customWidth="1"/>
    <col min="13592" max="13592" width="11.88671875" customWidth="1"/>
    <col min="13593" max="13593" width="12.109375" customWidth="1"/>
    <col min="13599" max="13599" width="13.6640625" customWidth="1"/>
    <col min="13829" max="13829" width="1.6640625" customWidth="1"/>
    <col min="13830" max="13830" width="1.109375" customWidth="1"/>
    <col min="13831" max="13831" width="0.88671875" customWidth="1"/>
    <col min="13832" max="13832" width="20.33203125" customWidth="1"/>
    <col min="13833" max="13833" width="15" customWidth="1"/>
    <col min="13834" max="13840" width="10.6640625" customWidth="1"/>
    <col min="13841" max="13841" width="10.88671875" customWidth="1"/>
    <col min="13842" max="13842" width="10.6640625" customWidth="1"/>
    <col min="13843" max="13846" width="11.88671875" customWidth="1"/>
    <col min="13847" max="13847" width="14.44140625" customWidth="1"/>
    <col min="13848" max="13848" width="11.88671875" customWidth="1"/>
    <col min="13849" max="13849" width="12.109375" customWidth="1"/>
    <col min="13855" max="13855" width="13.6640625" customWidth="1"/>
    <col min="14085" max="14085" width="1.6640625" customWidth="1"/>
    <col min="14086" max="14086" width="1.109375" customWidth="1"/>
    <col min="14087" max="14087" width="0.88671875" customWidth="1"/>
    <col min="14088" max="14088" width="20.33203125" customWidth="1"/>
    <col min="14089" max="14089" width="15" customWidth="1"/>
    <col min="14090" max="14096" width="10.6640625" customWidth="1"/>
    <col min="14097" max="14097" width="10.88671875" customWidth="1"/>
    <col min="14098" max="14098" width="10.6640625" customWidth="1"/>
    <col min="14099" max="14102" width="11.88671875" customWidth="1"/>
    <col min="14103" max="14103" width="14.44140625" customWidth="1"/>
    <col min="14104" max="14104" width="11.88671875" customWidth="1"/>
    <col min="14105" max="14105" width="12.109375" customWidth="1"/>
    <col min="14111" max="14111" width="13.6640625" customWidth="1"/>
    <col min="14341" max="14341" width="1.6640625" customWidth="1"/>
    <col min="14342" max="14342" width="1.109375" customWidth="1"/>
    <col min="14343" max="14343" width="0.88671875" customWidth="1"/>
    <col min="14344" max="14344" width="20.33203125" customWidth="1"/>
    <col min="14345" max="14345" width="15" customWidth="1"/>
    <col min="14346" max="14352" width="10.6640625" customWidth="1"/>
    <col min="14353" max="14353" width="10.88671875" customWidth="1"/>
    <col min="14354" max="14354" width="10.6640625" customWidth="1"/>
    <col min="14355" max="14358" width="11.88671875" customWidth="1"/>
    <col min="14359" max="14359" width="14.44140625" customWidth="1"/>
    <col min="14360" max="14360" width="11.88671875" customWidth="1"/>
    <col min="14361" max="14361" width="12.109375" customWidth="1"/>
    <col min="14367" max="14367" width="13.6640625" customWidth="1"/>
    <col min="14597" max="14597" width="1.6640625" customWidth="1"/>
    <col min="14598" max="14598" width="1.109375" customWidth="1"/>
    <col min="14599" max="14599" width="0.88671875" customWidth="1"/>
    <col min="14600" max="14600" width="20.33203125" customWidth="1"/>
    <col min="14601" max="14601" width="15" customWidth="1"/>
    <col min="14602" max="14608" width="10.6640625" customWidth="1"/>
    <col min="14609" max="14609" width="10.88671875" customWidth="1"/>
    <col min="14610" max="14610" width="10.6640625" customWidth="1"/>
    <col min="14611" max="14614" width="11.88671875" customWidth="1"/>
    <col min="14615" max="14615" width="14.44140625" customWidth="1"/>
    <col min="14616" max="14616" width="11.88671875" customWidth="1"/>
    <col min="14617" max="14617" width="12.109375" customWidth="1"/>
    <col min="14623" max="14623" width="13.6640625" customWidth="1"/>
    <col min="14853" max="14853" width="1.6640625" customWidth="1"/>
    <col min="14854" max="14854" width="1.109375" customWidth="1"/>
    <col min="14855" max="14855" width="0.88671875" customWidth="1"/>
    <col min="14856" max="14856" width="20.33203125" customWidth="1"/>
    <col min="14857" max="14857" width="15" customWidth="1"/>
    <col min="14858" max="14864" width="10.6640625" customWidth="1"/>
    <col min="14865" max="14865" width="10.88671875" customWidth="1"/>
    <col min="14866" max="14866" width="10.6640625" customWidth="1"/>
    <col min="14867" max="14870" width="11.88671875" customWidth="1"/>
    <col min="14871" max="14871" width="14.44140625" customWidth="1"/>
    <col min="14872" max="14872" width="11.88671875" customWidth="1"/>
    <col min="14873" max="14873" width="12.109375" customWidth="1"/>
    <col min="14879" max="14879" width="13.6640625" customWidth="1"/>
    <col min="15109" max="15109" width="1.6640625" customWidth="1"/>
    <col min="15110" max="15110" width="1.109375" customWidth="1"/>
    <col min="15111" max="15111" width="0.88671875" customWidth="1"/>
    <col min="15112" max="15112" width="20.33203125" customWidth="1"/>
    <col min="15113" max="15113" width="15" customWidth="1"/>
    <col min="15114" max="15120" width="10.6640625" customWidth="1"/>
    <col min="15121" max="15121" width="10.88671875" customWidth="1"/>
    <col min="15122" max="15122" width="10.6640625" customWidth="1"/>
    <col min="15123" max="15126" width="11.88671875" customWidth="1"/>
    <col min="15127" max="15127" width="14.44140625" customWidth="1"/>
    <col min="15128" max="15128" width="11.88671875" customWidth="1"/>
    <col min="15129" max="15129" width="12.109375" customWidth="1"/>
    <col min="15135" max="15135" width="13.6640625" customWidth="1"/>
    <col min="15365" max="15365" width="1.6640625" customWidth="1"/>
    <col min="15366" max="15366" width="1.109375" customWidth="1"/>
    <col min="15367" max="15367" width="0.88671875" customWidth="1"/>
    <col min="15368" max="15368" width="20.33203125" customWidth="1"/>
    <col min="15369" max="15369" width="15" customWidth="1"/>
    <col min="15370" max="15376" width="10.6640625" customWidth="1"/>
    <col min="15377" max="15377" width="10.88671875" customWidth="1"/>
    <col min="15378" max="15378" width="10.6640625" customWidth="1"/>
    <col min="15379" max="15382" width="11.88671875" customWidth="1"/>
    <col min="15383" max="15383" width="14.44140625" customWidth="1"/>
    <col min="15384" max="15384" width="11.88671875" customWidth="1"/>
    <col min="15385" max="15385" width="12.109375" customWidth="1"/>
    <col min="15391" max="15391" width="13.6640625" customWidth="1"/>
    <col min="15621" max="15621" width="1.6640625" customWidth="1"/>
    <col min="15622" max="15622" width="1.109375" customWidth="1"/>
    <col min="15623" max="15623" width="0.88671875" customWidth="1"/>
    <col min="15624" max="15624" width="20.33203125" customWidth="1"/>
    <col min="15625" max="15625" width="15" customWidth="1"/>
    <col min="15626" max="15632" width="10.6640625" customWidth="1"/>
    <col min="15633" max="15633" width="10.88671875" customWidth="1"/>
    <col min="15634" max="15634" width="10.6640625" customWidth="1"/>
    <col min="15635" max="15638" width="11.88671875" customWidth="1"/>
    <col min="15639" max="15639" width="14.44140625" customWidth="1"/>
    <col min="15640" max="15640" width="11.88671875" customWidth="1"/>
    <col min="15641" max="15641" width="12.109375" customWidth="1"/>
    <col min="15647" max="15647" width="13.6640625" customWidth="1"/>
    <col min="15877" max="15877" width="1.6640625" customWidth="1"/>
    <col min="15878" max="15878" width="1.109375" customWidth="1"/>
    <col min="15879" max="15879" width="0.88671875" customWidth="1"/>
    <col min="15880" max="15880" width="20.33203125" customWidth="1"/>
    <col min="15881" max="15881" width="15" customWidth="1"/>
    <col min="15882" max="15888" width="10.6640625" customWidth="1"/>
    <col min="15889" max="15889" width="10.88671875" customWidth="1"/>
    <col min="15890" max="15890" width="10.6640625" customWidth="1"/>
    <col min="15891" max="15894" width="11.88671875" customWidth="1"/>
    <col min="15895" max="15895" width="14.44140625" customWidth="1"/>
    <col min="15896" max="15896" width="11.88671875" customWidth="1"/>
    <col min="15897" max="15897" width="12.109375" customWidth="1"/>
    <col min="15903" max="15903" width="13.6640625" customWidth="1"/>
    <col min="16133" max="16133" width="1.6640625" customWidth="1"/>
    <col min="16134" max="16134" width="1.109375" customWidth="1"/>
    <col min="16135" max="16135" width="0.88671875" customWidth="1"/>
    <col min="16136" max="16136" width="20.33203125" customWidth="1"/>
    <col min="16137" max="16137" width="15" customWidth="1"/>
    <col min="16138" max="16144" width="10.6640625" customWidth="1"/>
    <col min="16145" max="16145" width="10.88671875" customWidth="1"/>
    <col min="16146" max="16146" width="10.6640625" customWidth="1"/>
    <col min="16147" max="16150" width="11.88671875" customWidth="1"/>
    <col min="16151" max="16151" width="14.44140625" customWidth="1"/>
    <col min="16152" max="16152" width="11.88671875" customWidth="1"/>
    <col min="16153" max="16153" width="12.109375" customWidth="1"/>
    <col min="16159" max="16159" width="13.6640625" customWidth="1"/>
  </cols>
  <sheetData>
    <row r="1" spans="2:24" ht="20.399999999999999">
      <c r="B1" s="17"/>
      <c r="C1" s="359" t="s">
        <v>224</v>
      </c>
      <c r="D1" s="1"/>
    </row>
    <row r="4" spans="2:24" ht="45.6" customHeight="1">
      <c r="E4" s="2152" t="s">
        <v>632</v>
      </c>
      <c r="F4" s="1920"/>
      <c r="G4" s="1920"/>
      <c r="H4" s="1920"/>
      <c r="I4" s="1920"/>
      <c r="J4" s="1920"/>
      <c r="K4" s="1920"/>
      <c r="L4" s="1920"/>
      <c r="M4" s="1920"/>
      <c r="N4" s="1920"/>
      <c r="O4" s="1920"/>
      <c r="P4" s="1920"/>
      <c r="Q4" s="1920"/>
      <c r="R4" s="1920"/>
      <c r="S4" s="1920"/>
      <c r="T4" s="1920"/>
      <c r="U4" s="1920"/>
      <c r="V4" s="1920"/>
      <c r="W4" s="1920"/>
      <c r="X4" s="1920"/>
    </row>
    <row r="5" spans="2:24" ht="12.6" customHeight="1"/>
    <row r="6" spans="2:24" ht="13.8" thickBot="1"/>
    <row r="7" spans="2:24" ht="26.25" customHeight="1" thickBot="1">
      <c r="E7" s="2148" t="s">
        <v>394</v>
      </c>
      <c r="F7" s="2149"/>
      <c r="G7" s="2149"/>
      <c r="H7" s="2149"/>
      <c r="I7" s="2149"/>
      <c r="J7" s="2149"/>
      <c r="K7" s="2149"/>
      <c r="L7" s="2149"/>
      <c r="M7" s="2149"/>
      <c r="N7" s="2149"/>
      <c r="O7" s="2149"/>
      <c r="P7" s="2150"/>
      <c r="Q7" s="2145" t="s">
        <v>570</v>
      </c>
      <c r="R7" s="2146"/>
      <c r="S7" s="2145" t="s">
        <v>252</v>
      </c>
      <c r="T7" s="2146"/>
      <c r="U7" s="2151" t="s">
        <v>562</v>
      </c>
      <c r="V7" s="2142"/>
      <c r="W7" s="2151" t="s">
        <v>427</v>
      </c>
      <c r="X7" s="2142"/>
    </row>
    <row r="8" spans="2:24" ht="26.25" customHeight="1">
      <c r="E8" s="2162" t="s">
        <v>484</v>
      </c>
      <c r="F8" s="2163"/>
      <c r="G8" s="2163"/>
      <c r="H8" s="2163"/>
      <c r="I8" s="2163"/>
      <c r="J8" s="2164"/>
      <c r="K8" s="1875" t="s">
        <v>485</v>
      </c>
      <c r="L8" s="1876"/>
      <c r="M8" s="1876"/>
      <c r="N8" s="1876"/>
      <c r="O8" s="1876"/>
      <c r="P8" s="2165"/>
      <c r="Q8" s="1616"/>
      <c r="R8" s="2147"/>
      <c r="S8" s="1616"/>
      <c r="T8" s="2147"/>
      <c r="U8" s="1941"/>
      <c r="V8" s="2144"/>
      <c r="W8" s="1941"/>
      <c r="X8" s="2144"/>
    </row>
    <row r="9" spans="2:24" ht="22.8">
      <c r="E9" s="1588" t="s">
        <v>2</v>
      </c>
      <c r="F9" s="1577"/>
      <c r="G9" s="1575" t="s">
        <v>3</v>
      </c>
      <c r="H9" s="1577"/>
      <c r="I9" s="1575" t="s">
        <v>4</v>
      </c>
      <c r="J9" s="1576"/>
      <c r="K9" s="1575" t="s">
        <v>2</v>
      </c>
      <c r="L9" s="1577"/>
      <c r="M9" s="1575" t="s">
        <v>3</v>
      </c>
      <c r="N9" s="1577"/>
      <c r="O9" s="1575" t="s">
        <v>4</v>
      </c>
      <c r="P9" s="1579"/>
      <c r="Q9" s="1616"/>
      <c r="R9" s="2147"/>
      <c r="S9" s="1616"/>
      <c r="T9" s="2147"/>
      <c r="U9" s="1941"/>
      <c r="V9" s="2144"/>
      <c r="W9" s="1941"/>
      <c r="X9" s="2144"/>
    </row>
    <row r="10" spans="2:24" ht="27" customHeight="1" thickBot="1">
      <c r="E10" s="1341" t="s">
        <v>35</v>
      </c>
      <c r="F10" s="1342" t="s">
        <v>26</v>
      </c>
      <c r="G10" s="1343"/>
      <c r="H10" s="1342" t="s">
        <v>26</v>
      </c>
      <c r="I10" s="1343"/>
      <c r="J10" s="1344" t="s">
        <v>26</v>
      </c>
      <c r="K10" s="1343"/>
      <c r="L10" s="1342" t="s">
        <v>26</v>
      </c>
      <c r="M10" s="1343"/>
      <c r="N10" s="1342" t="s">
        <v>26</v>
      </c>
      <c r="O10" s="1343"/>
      <c r="P10" s="1345" t="s">
        <v>26</v>
      </c>
      <c r="Q10" s="1346"/>
      <c r="R10" s="1347" t="s">
        <v>26</v>
      </c>
      <c r="S10" s="1346"/>
      <c r="T10" s="1347" t="s">
        <v>26</v>
      </c>
      <c r="U10" s="1363"/>
      <c r="V10" s="1347" t="s">
        <v>26</v>
      </c>
      <c r="W10" s="1346"/>
      <c r="X10" s="1347" t="s">
        <v>26</v>
      </c>
    </row>
    <row r="11" spans="2:24" ht="27" customHeight="1">
      <c r="B11" t="s">
        <v>565</v>
      </c>
      <c r="E11" s="1364">
        <v>736.61</v>
      </c>
      <c r="F11" s="1365">
        <f t="shared" ref="F11" si="0">ROUND(E11 * (1 + VAT), 2)</f>
        <v>847.1</v>
      </c>
      <c r="G11" s="1364">
        <v>225.38</v>
      </c>
      <c r="H11" s="1365">
        <f t="shared" ref="H11" si="1">ROUND(G11 * (1 + VAT), 2)</f>
        <v>259.19</v>
      </c>
      <c r="I11" s="1364">
        <v>165.94</v>
      </c>
      <c r="J11" s="1365">
        <f t="shared" ref="J11:N11" si="2">ROUND(I11 * (1 + VAT), 2)</f>
        <v>190.83</v>
      </c>
      <c r="K11" s="1366">
        <v>343.09</v>
      </c>
      <c r="L11" s="1365">
        <f t="shared" si="2"/>
        <v>394.55</v>
      </c>
      <c r="M11" s="1366">
        <v>213.49</v>
      </c>
      <c r="N11" s="1365">
        <f t="shared" si="2"/>
        <v>245.51</v>
      </c>
      <c r="O11" s="1366">
        <v>165.94</v>
      </c>
      <c r="P11" s="1367">
        <f t="shared" ref="P11" si="3">ROUND(O11 * (1 + VAT), 2)</f>
        <v>190.83</v>
      </c>
      <c r="Q11" s="1354">
        <v>5.74</v>
      </c>
      <c r="R11" s="1422">
        <f t="shared" ref="R11" si="4">ROUND(Q11 * (1 + VAT), 2)</f>
        <v>6.6</v>
      </c>
      <c r="S11" s="1368">
        <v>0.45</v>
      </c>
      <c r="T11" s="1369">
        <f t="shared" ref="T11:X11" si="5">ROUND(S11 * (1 + VAT), 2)</f>
        <v>0.52</v>
      </c>
      <c r="U11" s="1368">
        <v>24.78</v>
      </c>
      <c r="V11" s="1369">
        <f t="shared" ref="V11" si="6">ROUND(U11 * (1 + VAT), 2)</f>
        <v>28.5</v>
      </c>
      <c r="W11" s="1368">
        <v>28.68</v>
      </c>
      <c r="X11" s="1369">
        <f t="shared" si="5"/>
        <v>32.979999999999997</v>
      </c>
    </row>
    <row r="12" spans="2:24" ht="20.399999999999999">
      <c r="D12" s="253"/>
      <c r="E12" s="1398" t="s">
        <v>563</v>
      </c>
      <c r="F12" s="253"/>
      <c r="G12" s="253"/>
      <c r="H12" s="253"/>
    </row>
    <row r="14" spans="2:24" ht="13.8" thickBot="1">
      <c r="R14" s="1423"/>
    </row>
    <row r="15" spans="2:24" ht="12.6" customHeight="1">
      <c r="E15" s="2155"/>
      <c r="F15" s="2156"/>
      <c r="G15" s="2159" t="s">
        <v>507</v>
      </c>
      <c r="H15" s="2146"/>
      <c r="I15" s="2141" t="s">
        <v>561</v>
      </c>
      <c r="J15" s="2142"/>
    </row>
    <row r="16" spans="2:24" ht="65.25" customHeight="1">
      <c r="E16" s="2155"/>
      <c r="F16" s="2156"/>
      <c r="G16" s="2160"/>
      <c r="H16" s="2147"/>
      <c r="I16" s="2143"/>
      <c r="J16" s="2144"/>
    </row>
    <row r="17" spans="2:10" ht="23.4" thickBot="1">
      <c r="E17" s="2157"/>
      <c r="F17" s="2158"/>
      <c r="G17" s="1352"/>
      <c r="H17" s="1353" t="s">
        <v>26</v>
      </c>
      <c r="I17" s="1363"/>
      <c r="J17" s="1347" t="s">
        <v>26</v>
      </c>
    </row>
    <row r="18" spans="2:10" ht="22.8">
      <c r="B18" t="s">
        <v>565</v>
      </c>
      <c r="E18" s="2161" t="s">
        <v>508</v>
      </c>
      <c r="F18" s="1583"/>
      <c r="G18" s="1354">
        <v>13.19</v>
      </c>
      <c r="H18" s="1355">
        <f t="shared" ref="H18:H21" si="7">ROUND(G18 * (1 + VAT), 2)</f>
        <v>15.17</v>
      </c>
      <c r="I18" s="1354">
        <v>1.0900000000000001</v>
      </c>
      <c r="J18" s="1355">
        <f t="shared" ref="J18:J21" si="8">ROUND(I18 * (1 + VAT), 2)</f>
        <v>1.25</v>
      </c>
    </row>
    <row r="19" spans="2:10" ht="22.8">
      <c r="B19" t="s">
        <v>566</v>
      </c>
      <c r="E19" s="2161" t="s">
        <v>509</v>
      </c>
      <c r="F19" s="1583"/>
      <c r="G19" s="1354">
        <v>29.44</v>
      </c>
      <c r="H19" s="1355">
        <f t="shared" si="7"/>
        <v>33.86</v>
      </c>
      <c r="I19" s="1354">
        <v>1.93</v>
      </c>
      <c r="J19" s="1355">
        <f t="shared" si="8"/>
        <v>2.2200000000000002</v>
      </c>
    </row>
    <row r="20" spans="2:10" ht="22.8">
      <c r="B20" t="s">
        <v>567</v>
      </c>
      <c r="E20" s="2161" t="s">
        <v>510</v>
      </c>
      <c r="F20" s="1583"/>
      <c r="G20" s="1354">
        <v>62.89</v>
      </c>
      <c r="H20" s="1355">
        <f t="shared" si="7"/>
        <v>72.319999999999993</v>
      </c>
      <c r="I20" s="1354">
        <v>4.7</v>
      </c>
      <c r="J20" s="1355">
        <f t="shared" si="8"/>
        <v>5.41</v>
      </c>
    </row>
    <row r="21" spans="2:10" ht="23.4" thickBot="1">
      <c r="B21" t="s">
        <v>568</v>
      </c>
      <c r="E21" s="2153" t="s">
        <v>511</v>
      </c>
      <c r="F21" s="2154"/>
      <c r="G21" s="1356">
        <v>9.08</v>
      </c>
      <c r="H21" s="1357">
        <f t="shared" si="7"/>
        <v>10.44</v>
      </c>
      <c r="I21" s="1356">
        <v>0.71</v>
      </c>
      <c r="J21" s="1357">
        <f t="shared" si="8"/>
        <v>0.82</v>
      </c>
    </row>
    <row r="22" spans="2:10" ht="22.8">
      <c r="E22" s="604" t="s">
        <v>564</v>
      </c>
    </row>
  </sheetData>
  <mergeCells count="21">
    <mergeCell ref="E4:X4"/>
    <mergeCell ref="E21:F21"/>
    <mergeCell ref="U7:V9"/>
    <mergeCell ref="E15:F17"/>
    <mergeCell ref="G15:H16"/>
    <mergeCell ref="E18:F18"/>
    <mergeCell ref="E19:F19"/>
    <mergeCell ref="E20:F20"/>
    <mergeCell ref="E8:J8"/>
    <mergeCell ref="K8:P8"/>
    <mergeCell ref="E9:F9"/>
    <mergeCell ref="G9:H9"/>
    <mergeCell ref="I9:J9"/>
    <mergeCell ref="K9:L9"/>
    <mergeCell ref="M9:N9"/>
    <mergeCell ref="O9:P9"/>
    <mergeCell ref="I15:J16"/>
    <mergeCell ref="Q7:R9"/>
    <mergeCell ref="E7:P7"/>
    <mergeCell ref="S7:T9"/>
    <mergeCell ref="W7:X9"/>
  </mergeCells>
  <hyperlinks>
    <hyperlink ref="C1" location="Menu!A1" display="Back to menu" xr:uid="{EE8600F2-8D03-4FE7-AC96-8B37C72975AD}"/>
    <hyperlink ref="E12" location="'Gen-offset'!E33" display="Refer to Gen-offset tables for the credit rate for energy exported" xr:uid="{CDFB3743-F165-4669-9999-6330DB571105}"/>
  </hyperlinks>
  <pageMargins left="0.7" right="0.7" top="0.75" bottom="0.75" header="0.3" footer="0.3"/>
  <pageSetup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P50"/>
  <sheetViews>
    <sheetView showGridLines="0" topLeftCell="I1" zoomScale="50" zoomScaleNormal="50" workbookViewId="0">
      <selection activeCell="O36" sqref="O36"/>
    </sheetView>
  </sheetViews>
  <sheetFormatPr defaultRowHeight="13.2"/>
  <cols>
    <col min="1" max="1" width="3.88671875" hidden="1" customWidth="1"/>
    <col min="2" max="2" width="6.33203125" hidden="1" customWidth="1"/>
    <col min="3" max="3" width="3.88671875" hidden="1" customWidth="1"/>
    <col min="4" max="4" width="3.5546875" hidden="1" customWidth="1"/>
    <col min="5" max="5" width="27.33203125" hidden="1" customWidth="1"/>
    <col min="6" max="6" width="19.88671875" hidden="1" customWidth="1"/>
    <col min="7" max="7" width="20.88671875" bestFit="1" customWidth="1"/>
    <col min="8" max="8" width="20.109375" bestFit="1" customWidth="1"/>
    <col min="9" max="9" width="29" bestFit="1" customWidth="1"/>
    <col min="10" max="10" width="15" customWidth="1"/>
    <col min="11" max="11" width="16.5546875" bestFit="1" customWidth="1"/>
    <col min="12" max="12" width="19.88671875" bestFit="1" customWidth="1"/>
    <col min="13" max="13" width="16.5546875" bestFit="1" customWidth="1"/>
    <col min="14" max="15" width="15" customWidth="1"/>
    <col min="16" max="17" width="15.44140625" bestFit="1" customWidth="1"/>
    <col min="18" max="18" width="15.44140625" customWidth="1"/>
    <col min="19" max="19" width="16.5546875" customWidth="1"/>
    <col min="20" max="20" width="19.88671875" customWidth="1"/>
    <col min="21" max="21" width="14.44140625" customWidth="1"/>
    <col min="22" max="22" width="11.88671875" customWidth="1"/>
    <col min="23" max="23" width="12.109375" customWidth="1"/>
    <col min="29" max="29" width="13.6640625" customWidth="1"/>
    <col min="259" max="259" width="1.6640625" customWidth="1"/>
    <col min="260" max="260" width="1.109375" customWidth="1"/>
    <col min="261" max="261" width="0.88671875" customWidth="1"/>
    <col min="262" max="262" width="20.33203125" customWidth="1"/>
    <col min="263" max="263" width="15" customWidth="1"/>
    <col min="264" max="270" width="10.6640625" customWidth="1"/>
    <col min="271" max="271" width="10.88671875" customWidth="1"/>
    <col min="272" max="272" width="10.6640625" customWidth="1"/>
    <col min="273" max="276" width="11.88671875" customWidth="1"/>
    <col min="277" max="277" width="14.44140625" customWidth="1"/>
    <col min="278" max="278" width="11.88671875" customWidth="1"/>
    <col min="279" max="279" width="12.109375" customWidth="1"/>
    <col min="285" max="285" width="13.6640625" customWidth="1"/>
    <col min="515" max="515" width="1.6640625" customWidth="1"/>
    <col min="516" max="516" width="1.109375" customWidth="1"/>
    <col min="517" max="517" width="0.88671875" customWidth="1"/>
    <col min="518" max="518" width="20.33203125" customWidth="1"/>
    <col min="519" max="519" width="15" customWidth="1"/>
    <col min="520" max="526" width="10.6640625" customWidth="1"/>
    <col min="527" max="527" width="10.88671875" customWidth="1"/>
    <col min="528" max="528" width="10.6640625" customWidth="1"/>
    <col min="529" max="532" width="11.88671875" customWidth="1"/>
    <col min="533" max="533" width="14.44140625" customWidth="1"/>
    <col min="534" max="534" width="11.88671875" customWidth="1"/>
    <col min="535" max="535" width="12.109375" customWidth="1"/>
    <col min="541" max="541" width="13.6640625" customWidth="1"/>
    <col min="771" max="771" width="1.6640625" customWidth="1"/>
    <col min="772" max="772" width="1.109375" customWidth="1"/>
    <col min="773" max="773" width="0.88671875" customWidth="1"/>
    <col min="774" max="774" width="20.33203125" customWidth="1"/>
    <col min="775" max="775" width="15" customWidth="1"/>
    <col min="776" max="782" width="10.6640625" customWidth="1"/>
    <col min="783" max="783" width="10.88671875" customWidth="1"/>
    <col min="784" max="784" width="10.6640625" customWidth="1"/>
    <col min="785" max="788" width="11.88671875" customWidth="1"/>
    <col min="789" max="789" width="14.44140625" customWidth="1"/>
    <col min="790" max="790" width="11.88671875" customWidth="1"/>
    <col min="791" max="791" width="12.109375" customWidth="1"/>
    <col min="797" max="797" width="13.6640625" customWidth="1"/>
    <col min="1027" max="1027" width="1.6640625" customWidth="1"/>
    <col min="1028" max="1028" width="1.109375" customWidth="1"/>
    <col min="1029" max="1029" width="0.88671875" customWidth="1"/>
    <col min="1030" max="1030" width="20.33203125" customWidth="1"/>
    <col min="1031" max="1031" width="15" customWidth="1"/>
    <col min="1032" max="1038" width="10.6640625" customWidth="1"/>
    <col min="1039" max="1039" width="10.88671875" customWidth="1"/>
    <col min="1040" max="1040" width="10.6640625" customWidth="1"/>
    <col min="1041" max="1044" width="11.88671875" customWidth="1"/>
    <col min="1045" max="1045" width="14.44140625" customWidth="1"/>
    <col min="1046" max="1046" width="11.88671875" customWidth="1"/>
    <col min="1047" max="1047" width="12.109375" customWidth="1"/>
    <col min="1053" max="1053" width="13.6640625" customWidth="1"/>
    <col min="1283" max="1283" width="1.6640625" customWidth="1"/>
    <col min="1284" max="1284" width="1.109375" customWidth="1"/>
    <col min="1285" max="1285" width="0.88671875" customWidth="1"/>
    <col min="1286" max="1286" width="20.33203125" customWidth="1"/>
    <col min="1287" max="1287" width="15" customWidth="1"/>
    <col min="1288" max="1294" width="10.6640625" customWidth="1"/>
    <col min="1295" max="1295" width="10.88671875" customWidth="1"/>
    <col min="1296" max="1296" width="10.6640625" customWidth="1"/>
    <col min="1297" max="1300" width="11.88671875" customWidth="1"/>
    <col min="1301" max="1301" width="14.44140625" customWidth="1"/>
    <col min="1302" max="1302" width="11.88671875" customWidth="1"/>
    <col min="1303" max="1303" width="12.109375" customWidth="1"/>
    <col min="1309" max="1309" width="13.6640625" customWidth="1"/>
    <col min="1539" max="1539" width="1.6640625" customWidth="1"/>
    <col min="1540" max="1540" width="1.109375" customWidth="1"/>
    <col min="1541" max="1541" width="0.88671875" customWidth="1"/>
    <col min="1542" max="1542" width="20.33203125" customWidth="1"/>
    <col min="1543" max="1543" width="15" customWidth="1"/>
    <col min="1544" max="1550" width="10.6640625" customWidth="1"/>
    <col min="1551" max="1551" width="10.88671875" customWidth="1"/>
    <col min="1552" max="1552" width="10.6640625" customWidth="1"/>
    <col min="1553" max="1556" width="11.88671875" customWidth="1"/>
    <col min="1557" max="1557" width="14.44140625" customWidth="1"/>
    <col min="1558" max="1558" width="11.88671875" customWidth="1"/>
    <col min="1559" max="1559" width="12.109375" customWidth="1"/>
    <col min="1565" max="1565" width="13.6640625" customWidth="1"/>
    <col min="1795" max="1795" width="1.6640625" customWidth="1"/>
    <col min="1796" max="1796" width="1.109375" customWidth="1"/>
    <col min="1797" max="1797" width="0.88671875" customWidth="1"/>
    <col min="1798" max="1798" width="20.33203125" customWidth="1"/>
    <col min="1799" max="1799" width="15" customWidth="1"/>
    <col min="1800" max="1806" width="10.6640625" customWidth="1"/>
    <col min="1807" max="1807" width="10.88671875" customWidth="1"/>
    <col min="1808" max="1808" width="10.6640625" customWidth="1"/>
    <col min="1809" max="1812" width="11.88671875" customWidth="1"/>
    <col min="1813" max="1813" width="14.44140625" customWidth="1"/>
    <col min="1814" max="1814" width="11.88671875" customWidth="1"/>
    <col min="1815" max="1815" width="12.109375" customWidth="1"/>
    <col min="1821" max="1821" width="13.6640625" customWidth="1"/>
    <col min="2051" max="2051" width="1.6640625" customWidth="1"/>
    <col min="2052" max="2052" width="1.109375" customWidth="1"/>
    <col min="2053" max="2053" width="0.88671875" customWidth="1"/>
    <col min="2054" max="2054" width="20.33203125" customWidth="1"/>
    <col min="2055" max="2055" width="15" customWidth="1"/>
    <col min="2056" max="2062" width="10.6640625" customWidth="1"/>
    <col min="2063" max="2063" width="10.88671875" customWidth="1"/>
    <col min="2064" max="2064" width="10.6640625" customWidth="1"/>
    <col min="2065" max="2068" width="11.88671875" customWidth="1"/>
    <col min="2069" max="2069" width="14.44140625" customWidth="1"/>
    <col min="2070" max="2070" width="11.88671875" customWidth="1"/>
    <col min="2071" max="2071" width="12.109375" customWidth="1"/>
    <col min="2077" max="2077" width="13.6640625" customWidth="1"/>
    <col min="2307" max="2307" width="1.6640625" customWidth="1"/>
    <col min="2308" max="2308" width="1.109375" customWidth="1"/>
    <col min="2309" max="2309" width="0.88671875" customWidth="1"/>
    <col min="2310" max="2310" width="20.33203125" customWidth="1"/>
    <col min="2311" max="2311" width="15" customWidth="1"/>
    <col min="2312" max="2318" width="10.6640625" customWidth="1"/>
    <col min="2319" max="2319" width="10.88671875" customWidth="1"/>
    <col min="2320" max="2320" width="10.6640625" customWidth="1"/>
    <col min="2321" max="2324" width="11.88671875" customWidth="1"/>
    <col min="2325" max="2325" width="14.44140625" customWidth="1"/>
    <col min="2326" max="2326" width="11.88671875" customWidth="1"/>
    <col min="2327" max="2327" width="12.109375" customWidth="1"/>
    <col min="2333" max="2333" width="13.6640625" customWidth="1"/>
    <col min="2563" max="2563" width="1.6640625" customWidth="1"/>
    <col min="2564" max="2564" width="1.109375" customWidth="1"/>
    <col min="2565" max="2565" width="0.88671875" customWidth="1"/>
    <col min="2566" max="2566" width="20.33203125" customWidth="1"/>
    <col min="2567" max="2567" width="15" customWidth="1"/>
    <col min="2568" max="2574" width="10.6640625" customWidth="1"/>
    <col min="2575" max="2575" width="10.88671875" customWidth="1"/>
    <col min="2576" max="2576" width="10.6640625" customWidth="1"/>
    <col min="2577" max="2580" width="11.88671875" customWidth="1"/>
    <col min="2581" max="2581" width="14.44140625" customWidth="1"/>
    <col min="2582" max="2582" width="11.88671875" customWidth="1"/>
    <col min="2583" max="2583" width="12.109375" customWidth="1"/>
    <col min="2589" max="2589" width="13.6640625" customWidth="1"/>
    <col min="2819" max="2819" width="1.6640625" customWidth="1"/>
    <col min="2820" max="2820" width="1.109375" customWidth="1"/>
    <col min="2821" max="2821" width="0.88671875" customWidth="1"/>
    <col min="2822" max="2822" width="20.33203125" customWidth="1"/>
    <col min="2823" max="2823" width="15" customWidth="1"/>
    <col min="2824" max="2830" width="10.6640625" customWidth="1"/>
    <col min="2831" max="2831" width="10.88671875" customWidth="1"/>
    <col min="2832" max="2832" width="10.6640625" customWidth="1"/>
    <col min="2833" max="2836" width="11.88671875" customWidth="1"/>
    <col min="2837" max="2837" width="14.44140625" customWidth="1"/>
    <col min="2838" max="2838" width="11.88671875" customWidth="1"/>
    <col min="2839" max="2839" width="12.109375" customWidth="1"/>
    <col min="2845" max="2845" width="13.6640625" customWidth="1"/>
    <col min="3075" max="3075" width="1.6640625" customWidth="1"/>
    <col min="3076" max="3076" width="1.109375" customWidth="1"/>
    <col min="3077" max="3077" width="0.88671875" customWidth="1"/>
    <col min="3078" max="3078" width="20.33203125" customWidth="1"/>
    <col min="3079" max="3079" width="15" customWidth="1"/>
    <col min="3080" max="3086" width="10.6640625" customWidth="1"/>
    <col min="3087" max="3087" width="10.88671875" customWidth="1"/>
    <col min="3088" max="3088" width="10.6640625" customWidth="1"/>
    <col min="3089" max="3092" width="11.88671875" customWidth="1"/>
    <col min="3093" max="3093" width="14.44140625" customWidth="1"/>
    <col min="3094" max="3094" width="11.88671875" customWidth="1"/>
    <col min="3095" max="3095" width="12.109375" customWidth="1"/>
    <col min="3101" max="3101" width="13.6640625" customWidth="1"/>
    <col min="3331" max="3331" width="1.6640625" customWidth="1"/>
    <col min="3332" max="3332" width="1.109375" customWidth="1"/>
    <col min="3333" max="3333" width="0.88671875" customWidth="1"/>
    <col min="3334" max="3334" width="20.33203125" customWidth="1"/>
    <col min="3335" max="3335" width="15" customWidth="1"/>
    <col min="3336" max="3342" width="10.6640625" customWidth="1"/>
    <col min="3343" max="3343" width="10.88671875" customWidth="1"/>
    <col min="3344" max="3344" width="10.6640625" customWidth="1"/>
    <col min="3345" max="3348" width="11.88671875" customWidth="1"/>
    <col min="3349" max="3349" width="14.44140625" customWidth="1"/>
    <col min="3350" max="3350" width="11.88671875" customWidth="1"/>
    <col min="3351" max="3351" width="12.109375" customWidth="1"/>
    <col min="3357" max="3357" width="13.6640625" customWidth="1"/>
    <col min="3587" max="3587" width="1.6640625" customWidth="1"/>
    <col min="3588" max="3588" width="1.109375" customWidth="1"/>
    <col min="3589" max="3589" width="0.88671875" customWidth="1"/>
    <col min="3590" max="3590" width="20.33203125" customWidth="1"/>
    <col min="3591" max="3591" width="15" customWidth="1"/>
    <col min="3592" max="3598" width="10.6640625" customWidth="1"/>
    <col min="3599" max="3599" width="10.88671875" customWidth="1"/>
    <col min="3600" max="3600" width="10.6640625" customWidth="1"/>
    <col min="3601" max="3604" width="11.88671875" customWidth="1"/>
    <col min="3605" max="3605" width="14.44140625" customWidth="1"/>
    <col min="3606" max="3606" width="11.88671875" customWidth="1"/>
    <col min="3607" max="3607" width="12.109375" customWidth="1"/>
    <col min="3613" max="3613" width="13.6640625" customWidth="1"/>
    <col min="3843" max="3843" width="1.6640625" customWidth="1"/>
    <col min="3844" max="3844" width="1.109375" customWidth="1"/>
    <col min="3845" max="3845" width="0.88671875" customWidth="1"/>
    <col min="3846" max="3846" width="20.33203125" customWidth="1"/>
    <col min="3847" max="3847" width="15" customWidth="1"/>
    <col min="3848" max="3854" width="10.6640625" customWidth="1"/>
    <col min="3855" max="3855" width="10.88671875" customWidth="1"/>
    <col min="3856" max="3856" width="10.6640625" customWidth="1"/>
    <col min="3857" max="3860" width="11.88671875" customWidth="1"/>
    <col min="3861" max="3861" width="14.44140625" customWidth="1"/>
    <col min="3862" max="3862" width="11.88671875" customWidth="1"/>
    <col min="3863" max="3863" width="12.109375" customWidth="1"/>
    <col min="3869" max="3869" width="13.6640625" customWidth="1"/>
    <col min="4099" max="4099" width="1.6640625" customWidth="1"/>
    <col min="4100" max="4100" width="1.109375" customWidth="1"/>
    <col min="4101" max="4101" width="0.88671875" customWidth="1"/>
    <col min="4102" max="4102" width="20.33203125" customWidth="1"/>
    <col min="4103" max="4103" width="15" customWidth="1"/>
    <col min="4104" max="4110" width="10.6640625" customWidth="1"/>
    <col min="4111" max="4111" width="10.88671875" customWidth="1"/>
    <col min="4112" max="4112" width="10.6640625" customWidth="1"/>
    <col min="4113" max="4116" width="11.88671875" customWidth="1"/>
    <col min="4117" max="4117" width="14.44140625" customWidth="1"/>
    <col min="4118" max="4118" width="11.88671875" customWidth="1"/>
    <col min="4119" max="4119" width="12.109375" customWidth="1"/>
    <col min="4125" max="4125" width="13.6640625" customWidth="1"/>
    <col min="4355" max="4355" width="1.6640625" customWidth="1"/>
    <col min="4356" max="4356" width="1.109375" customWidth="1"/>
    <col min="4357" max="4357" width="0.88671875" customWidth="1"/>
    <col min="4358" max="4358" width="20.33203125" customWidth="1"/>
    <col min="4359" max="4359" width="15" customWidth="1"/>
    <col min="4360" max="4366" width="10.6640625" customWidth="1"/>
    <col min="4367" max="4367" width="10.88671875" customWidth="1"/>
    <col min="4368" max="4368" width="10.6640625" customWidth="1"/>
    <col min="4369" max="4372" width="11.88671875" customWidth="1"/>
    <col min="4373" max="4373" width="14.44140625" customWidth="1"/>
    <col min="4374" max="4374" width="11.88671875" customWidth="1"/>
    <col min="4375" max="4375" width="12.109375" customWidth="1"/>
    <col min="4381" max="4381" width="13.6640625" customWidth="1"/>
    <col min="4611" max="4611" width="1.6640625" customWidth="1"/>
    <col min="4612" max="4612" width="1.109375" customWidth="1"/>
    <col min="4613" max="4613" width="0.88671875" customWidth="1"/>
    <col min="4614" max="4614" width="20.33203125" customWidth="1"/>
    <col min="4615" max="4615" width="15" customWidth="1"/>
    <col min="4616" max="4622" width="10.6640625" customWidth="1"/>
    <col min="4623" max="4623" width="10.88671875" customWidth="1"/>
    <col min="4624" max="4624" width="10.6640625" customWidth="1"/>
    <col min="4625" max="4628" width="11.88671875" customWidth="1"/>
    <col min="4629" max="4629" width="14.44140625" customWidth="1"/>
    <col min="4630" max="4630" width="11.88671875" customWidth="1"/>
    <col min="4631" max="4631" width="12.109375" customWidth="1"/>
    <col min="4637" max="4637" width="13.6640625" customWidth="1"/>
    <col min="4867" max="4867" width="1.6640625" customWidth="1"/>
    <col min="4868" max="4868" width="1.109375" customWidth="1"/>
    <col min="4869" max="4869" width="0.88671875" customWidth="1"/>
    <col min="4870" max="4870" width="20.33203125" customWidth="1"/>
    <col min="4871" max="4871" width="15" customWidth="1"/>
    <col min="4872" max="4878" width="10.6640625" customWidth="1"/>
    <col min="4879" max="4879" width="10.88671875" customWidth="1"/>
    <col min="4880" max="4880" width="10.6640625" customWidth="1"/>
    <col min="4881" max="4884" width="11.88671875" customWidth="1"/>
    <col min="4885" max="4885" width="14.44140625" customWidth="1"/>
    <col min="4886" max="4886" width="11.88671875" customWidth="1"/>
    <col min="4887" max="4887" width="12.109375" customWidth="1"/>
    <col min="4893" max="4893" width="13.6640625" customWidth="1"/>
    <col min="5123" max="5123" width="1.6640625" customWidth="1"/>
    <col min="5124" max="5124" width="1.109375" customWidth="1"/>
    <col min="5125" max="5125" width="0.88671875" customWidth="1"/>
    <col min="5126" max="5126" width="20.33203125" customWidth="1"/>
    <col min="5127" max="5127" width="15" customWidth="1"/>
    <col min="5128" max="5134" width="10.6640625" customWidth="1"/>
    <col min="5135" max="5135" width="10.88671875" customWidth="1"/>
    <col min="5136" max="5136" width="10.6640625" customWidth="1"/>
    <col min="5137" max="5140" width="11.88671875" customWidth="1"/>
    <col min="5141" max="5141" width="14.44140625" customWidth="1"/>
    <col min="5142" max="5142" width="11.88671875" customWidth="1"/>
    <col min="5143" max="5143" width="12.109375" customWidth="1"/>
    <col min="5149" max="5149" width="13.6640625" customWidth="1"/>
    <col min="5379" max="5379" width="1.6640625" customWidth="1"/>
    <col min="5380" max="5380" width="1.109375" customWidth="1"/>
    <col min="5381" max="5381" width="0.88671875" customWidth="1"/>
    <col min="5382" max="5382" width="20.33203125" customWidth="1"/>
    <col min="5383" max="5383" width="15" customWidth="1"/>
    <col min="5384" max="5390" width="10.6640625" customWidth="1"/>
    <col min="5391" max="5391" width="10.88671875" customWidth="1"/>
    <col min="5392" max="5392" width="10.6640625" customWidth="1"/>
    <col min="5393" max="5396" width="11.88671875" customWidth="1"/>
    <col min="5397" max="5397" width="14.44140625" customWidth="1"/>
    <col min="5398" max="5398" width="11.88671875" customWidth="1"/>
    <col min="5399" max="5399" width="12.109375" customWidth="1"/>
    <col min="5405" max="5405" width="13.6640625" customWidth="1"/>
    <col min="5635" max="5635" width="1.6640625" customWidth="1"/>
    <col min="5636" max="5636" width="1.109375" customWidth="1"/>
    <col min="5637" max="5637" width="0.88671875" customWidth="1"/>
    <col min="5638" max="5638" width="20.33203125" customWidth="1"/>
    <col min="5639" max="5639" width="15" customWidth="1"/>
    <col min="5640" max="5646" width="10.6640625" customWidth="1"/>
    <col min="5647" max="5647" width="10.88671875" customWidth="1"/>
    <col min="5648" max="5648" width="10.6640625" customWidth="1"/>
    <col min="5649" max="5652" width="11.88671875" customWidth="1"/>
    <col min="5653" max="5653" width="14.44140625" customWidth="1"/>
    <col min="5654" max="5654" width="11.88671875" customWidth="1"/>
    <col min="5655" max="5655" width="12.109375" customWidth="1"/>
    <col min="5661" max="5661" width="13.6640625" customWidth="1"/>
    <col min="5891" max="5891" width="1.6640625" customWidth="1"/>
    <col min="5892" max="5892" width="1.109375" customWidth="1"/>
    <col min="5893" max="5893" width="0.88671875" customWidth="1"/>
    <col min="5894" max="5894" width="20.33203125" customWidth="1"/>
    <col min="5895" max="5895" width="15" customWidth="1"/>
    <col min="5896" max="5902" width="10.6640625" customWidth="1"/>
    <col min="5903" max="5903" width="10.88671875" customWidth="1"/>
    <col min="5904" max="5904" width="10.6640625" customWidth="1"/>
    <col min="5905" max="5908" width="11.88671875" customWidth="1"/>
    <col min="5909" max="5909" width="14.44140625" customWidth="1"/>
    <col min="5910" max="5910" width="11.88671875" customWidth="1"/>
    <col min="5911" max="5911" width="12.109375" customWidth="1"/>
    <col min="5917" max="5917" width="13.6640625" customWidth="1"/>
    <col min="6147" max="6147" width="1.6640625" customWidth="1"/>
    <col min="6148" max="6148" width="1.109375" customWidth="1"/>
    <col min="6149" max="6149" width="0.88671875" customWidth="1"/>
    <col min="6150" max="6150" width="20.33203125" customWidth="1"/>
    <col min="6151" max="6151" width="15" customWidth="1"/>
    <col min="6152" max="6158" width="10.6640625" customWidth="1"/>
    <col min="6159" max="6159" width="10.88671875" customWidth="1"/>
    <col min="6160" max="6160" width="10.6640625" customWidth="1"/>
    <col min="6161" max="6164" width="11.88671875" customWidth="1"/>
    <col min="6165" max="6165" width="14.44140625" customWidth="1"/>
    <col min="6166" max="6166" width="11.88671875" customWidth="1"/>
    <col min="6167" max="6167" width="12.109375" customWidth="1"/>
    <col min="6173" max="6173" width="13.6640625" customWidth="1"/>
    <col min="6403" max="6403" width="1.6640625" customWidth="1"/>
    <col min="6404" max="6404" width="1.109375" customWidth="1"/>
    <col min="6405" max="6405" width="0.88671875" customWidth="1"/>
    <col min="6406" max="6406" width="20.33203125" customWidth="1"/>
    <col min="6407" max="6407" width="15" customWidth="1"/>
    <col min="6408" max="6414" width="10.6640625" customWidth="1"/>
    <col min="6415" max="6415" width="10.88671875" customWidth="1"/>
    <col min="6416" max="6416" width="10.6640625" customWidth="1"/>
    <col min="6417" max="6420" width="11.88671875" customWidth="1"/>
    <col min="6421" max="6421" width="14.44140625" customWidth="1"/>
    <col min="6422" max="6422" width="11.88671875" customWidth="1"/>
    <col min="6423" max="6423" width="12.109375" customWidth="1"/>
    <col min="6429" max="6429" width="13.6640625" customWidth="1"/>
    <col min="6659" max="6659" width="1.6640625" customWidth="1"/>
    <col min="6660" max="6660" width="1.109375" customWidth="1"/>
    <col min="6661" max="6661" width="0.88671875" customWidth="1"/>
    <col min="6662" max="6662" width="20.33203125" customWidth="1"/>
    <col min="6663" max="6663" width="15" customWidth="1"/>
    <col min="6664" max="6670" width="10.6640625" customWidth="1"/>
    <col min="6671" max="6671" width="10.88671875" customWidth="1"/>
    <col min="6672" max="6672" width="10.6640625" customWidth="1"/>
    <col min="6673" max="6676" width="11.88671875" customWidth="1"/>
    <col min="6677" max="6677" width="14.44140625" customWidth="1"/>
    <col min="6678" max="6678" width="11.88671875" customWidth="1"/>
    <col min="6679" max="6679" width="12.109375" customWidth="1"/>
    <col min="6685" max="6685" width="13.6640625" customWidth="1"/>
    <col min="6915" max="6915" width="1.6640625" customWidth="1"/>
    <col min="6916" max="6916" width="1.109375" customWidth="1"/>
    <col min="6917" max="6917" width="0.88671875" customWidth="1"/>
    <col min="6918" max="6918" width="20.33203125" customWidth="1"/>
    <col min="6919" max="6919" width="15" customWidth="1"/>
    <col min="6920" max="6926" width="10.6640625" customWidth="1"/>
    <col min="6927" max="6927" width="10.88671875" customWidth="1"/>
    <col min="6928" max="6928" width="10.6640625" customWidth="1"/>
    <col min="6929" max="6932" width="11.88671875" customWidth="1"/>
    <col min="6933" max="6933" width="14.44140625" customWidth="1"/>
    <col min="6934" max="6934" width="11.88671875" customWidth="1"/>
    <col min="6935" max="6935" width="12.109375" customWidth="1"/>
    <col min="6941" max="6941" width="13.6640625" customWidth="1"/>
    <col min="7171" max="7171" width="1.6640625" customWidth="1"/>
    <col min="7172" max="7172" width="1.109375" customWidth="1"/>
    <col min="7173" max="7173" width="0.88671875" customWidth="1"/>
    <col min="7174" max="7174" width="20.33203125" customWidth="1"/>
    <col min="7175" max="7175" width="15" customWidth="1"/>
    <col min="7176" max="7182" width="10.6640625" customWidth="1"/>
    <col min="7183" max="7183" width="10.88671875" customWidth="1"/>
    <col min="7184" max="7184" width="10.6640625" customWidth="1"/>
    <col min="7185" max="7188" width="11.88671875" customWidth="1"/>
    <col min="7189" max="7189" width="14.44140625" customWidth="1"/>
    <col min="7190" max="7190" width="11.88671875" customWidth="1"/>
    <col min="7191" max="7191" width="12.109375" customWidth="1"/>
    <col min="7197" max="7197" width="13.6640625" customWidth="1"/>
    <col min="7427" max="7427" width="1.6640625" customWidth="1"/>
    <col min="7428" max="7428" width="1.109375" customWidth="1"/>
    <col min="7429" max="7429" width="0.88671875" customWidth="1"/>
    <col min="7430" max="7430" width="20.33203125" customWidth="1"/>
    <col min="7431" max="7431" width="15" customWidth="1"/>
    <col min="7432" max="7438" width="10.6640625" customWidth="1"/>
    <col min="7439" max="7439" width="10.88671875" customWidth="1"/>
    <col min="7440" max="7440" width="10.6640625" customWidth="1"/>
    <col min="7441" max="7444" width="11.88671875" customWidth="1"/>
    <col min="7445" max="7445" width="14.44140625" customWidth="1"/>
    <col min="7446" max="7446" width="11.88671875" customWidth="1"/>
    <col min="7447" max="7447" width="12.109375" customWidth="1"/>
    <col min="7453" max="7453" width="13.6640625" customWidth="1"/>
    <col min="7683" max="7683" width="1.6640625" customWidth="1"/>
    <col min="7684" max="7684" width="1.109375" customWidth="1"/>
    <col min="7685" max="7685" width="0.88671875" customWidth="1"/>
    <col min="7686" max="7686" width="20.33203125" customWidth="1"/>
    <col min="7687" max="7687" width="15" customWidth="1"/>
    <col min="7688" max="7694" width="10.6640625" customWidth="1"/>
    <col min="7695" max="7695" width="10.88671875" customWidth="1"/>
    <col min="7696" max="7696" width="10.6640625" customWidth="1"/>
    <col min="7697" max="7700" width="11.88671875" customWidth="1"/>
    <col min="7701" max="7701" width="14.44140625" customWidth="1"/>
    <col min="7702" max="7702" width="11.88671875" customWidth="1"/>
    <col min="7703" max="7703" width="12.109375" customWidth="1"/>
    <col min="7709" max="7709" width="13.6640625" customWidth="1"/>
    <col min="7939" max="7939" width="1.6640625" customWidth="1"/>
    <col min="7940" max="7940" width="1.109375" customWidth="1"/>
    <col min="7941" max="7941" width="0.88671875" customWidth="1"/>
    <col min="7942" max="7942" width="20.33203125" customWidth="1"/>
    <col min="7943" max="7943" width="15" customWidth="1"/>
    <col min="7944" max="7950" width="10.6640625" customWidth="1"/>
    <col min="7951" max="7951" width="10.88671875" customWidth="1"/>
    <col min="7952" max="7952" width="10.6640625" customWidth="1"/>
    <col min="7953" max="7956" width="11.88671875" customWidth="1"/>
    <col min="7957" max="7957" width="14.44140625" customWidth="1"/>
    <col min="7958" max="7958" width="11.88671875" customWidth="1"/>
    <col min="7959" max="7959" width="12.109375" customWidth="1"/>
    <col min="7965" max="7965" width="13.6640625" customWidth="1"/>
    <col min="8195" max="8195" width="1.6640625" customWidth="1"/>
    <col min="8196" max="8196" width="1.109375" customWidth="1"/>
    <col min="8197" max="8197" width="0.88671875" customWidth="1"/>
    <col min="8198" max="8198" width="20.33203125" customWidth="1"/>
    <col min="8199" max="8199" width="15" customWidth="1"/>
    <col min="8200" max="8206" width="10.6640625" customWidth="1"/>
    <col min="8207" max="8207" width="10.88671875" customWidth="1"/>
    <col min="8208" max="8208" width="10.6640625" customWidth="1"/>
    <col min="8209" max="8212" width="11.88671875" customWidth="1"/>
    <col min="8213" max="8213" width="14.44140625" customWidth="1"/>
    <col min="8214" max="8214" width="11.88671875" customWidth="1"/>
    <col min="8215" max="8215" width="12.109375" customWidth="1"/>
    <col min="8221" max="8221" width="13.6640625" customWidth="1"/>
    <col min="8451" max="8451" width="1.6640625" customWidth="1"/>
    <col min="8452" max="8452" width="1.109375" customWidth="1"/>
    <col min="8453" max="8453" width="0.88671875" customWidth="1"/>
    <col min="8454" max="8454" width="20.33203125" customWidth="1"/>
    <col min="8455" max="8455" width="15" customWidth="1"/>
    <col min="8456" max="8462" width="10.6640625" customWidth="1"/>
    <col min="8463" max="8463" width="10.88671875" customWidth="1"/>
    <col min="8464" max="8464" width="10.6640625" customWidth="1"/>
    <col min="8465" max="8468" width="11.88671875" customWidth="1"/>
    <col min="8469" max="8469" width="14.44140625" customWidth="1"/>
    <col min="8470" max="8470" width="11.88671875" customWidth="1"/>
    <col min="8471" max="8471" width="12.109375" customWidth="1"/>
    <col min="8477" max="8477" width="13.6640625" customWidth="1"/>
    <col min="8707" max="8707" width="1.6640625" customWidth="1"/>
    <col min="8708" max="8708" width="1.109375" customWidth="1"/>
    <col min="8709" max="8709" width="0.88671875" customWidth="1"/>
    <col min="8710" max="8710" width="20.33203125" customWidth="1"/>
    <col min="8711" max="8711" width="15" customWidth="1"/>
    <col min="8712" max="8718" width="10.6640625" customWidth="1"/>
    <col min="8719" max="8719" width="10.88671875" customWidth="1"/>
    <col min="8720" max="8720" width="10.6640625" customWidth="1"/>
    <col min="8721" max="8724" width="11.88671875" customWidth="1"/>
    <col min="8725" max="8725" width="14.44140625" customWidth="1"/>
    <col min="8726" max="8726" width="11.88671875" customWidth="1"/>
    <col min="8727" max="8727" width="12.109375" customWidth="1"/>
    <col min="8733" max="8733" width="13.6640625" customWidth="1"/>
    <col min="8963" max="8963" width="1.6640625" customWidth="1"/>
    <col min="8964" max="8964" width="1.109375" customWidth="1"/>
    <col min="8965" max="8965" width="0.88671875" customWidth="1"/>
    <col min="8966" max="8966" width="20.33203125" customWidth="1"/>
    <col min="8967" max="8967" width="15" customWidth="1"/>
    <col min="8968" max="8974" width="10.6640625" customWidth="1"/>
    <col min="8975" max="8975" width="10.88671875" customWidth="1"/>
    <col min="8976" max="8976" width="10.6640625" customWidth="1"/>
    <col min="8977" max="8980" width="11.88671875" customWidth="1"/>
    <col min="8981" max="8981" width="14.44140625" customWidth="1"/>
    <col min="8982" max="8982" width="11.88671875" customWidth="1"/>
    <col min="8983" max="8983" width="12.109375" customWidth="1"/>
    <col min="8989" max="8989" width="13.6640625" customWidth="1"/>
    <col min="9219" max="9219" width="1.6640625" customWidth="1"/>
    <col min="9220" max="9220" width="1.109375" customWidth="1"/>
    <col min="9221" max="9221" width="0.88671875" customWidth="1"/>
    <col min="9222" max="9222" width="20.33203125" customWidth="1"/>
    <col min="9223" max="9223" width="15" customWidth="1"/>
    <col min="9224" max="9230" width="10.6640625" customWidth="1"/>
    <col min="9231" max="9231" width="10.88671875" customWidth="1"/>
    <col min="9232" max="9232" width="10.6640625" customWidth="1"/>
    <col min="9233" max="9236" width="11.88671875" customWidth="1"/>
    <col min="9237" max="9237" width="14.44140625" customWidth="1"/>
    <col min="9238" max="9238" width="11.88671875" customWidth="1"/>
    <col min="9239" max="9239" width="12.109375" customWidth="1"/>
    <col min="9245" max="9245" width="13.6640625" customWidth="1"/>
    <col min="9475" max="9475" width="1.6640625" customWidth="1"/>
    <col min="9476" max="9476" width="1.109375" customWidth="1"/>
    <col min="9477" max="9477" width="0.88671875" customWidth="1"/>
    <col min="9478" max="9478" width="20.33203125" customWidth="1"/>
    <col min="9479" max="9479" width="15" customWidth="1"/>
    <col min="9480" max="9486" width="10.6640625" customWidth="1"/>
    <col min="9487" max="9487" width="10.88671875" customWidth="1"/>
    <col min="9488" max="9488" width="10.6640625" customWidth="1"/>
    <col min="9489" max="9492" width="11.88671875" customWidth="1"/>
    <col min="9493" max="9493" width="14.44140625" customWidth="1"/>
    <col min="9494" max="9494" width="11.88671875" customWidth="1"/>
    <col min="9495" max="9495" width="12.109375" customWidth="1"/>
    <col min="9501" max="9501" width="13.6640625" customWidth="1"/>
    <col min="9731" max="9731" width="1.6640625" customWidth="1"/>
    <col min="9732" max="9732" width="1.109375" customWidth="1"/>
    <col min="9733" max="9733" width="0.88671875" customWidth="1"/>
    <col min="9734" max="9734" width="20.33203125" customWidth="1"/>
    <col min="9735" max="9735" width="15" customWidth="1"/>
    <col min="9736" max="9742" width="10.6640625" customWidth="1"/>
    <col min="9743" max="9743" width="10.88671875" customWidth="1"/>
    <col min="9744" max="9744" width="10.6640625" customWidth="1"/>
    <col min="9745" max="9748" width="11.88671875" customWidth="1"/>
    <col min="9749" max="9749" width="14.44140625" customWidth="1"/>
    <col min="9750" max="9750" width="11.88671875" customWidth="1"/>
    <col min="9751" max="9751" width="12.109375" customWidth="1"/>
    <col min="9757" max="9757" width="13.6640625" customWidth="1"/>
    <col min="9987" max="9987" width="1.6640625" customWidth="1"/>
    <col min="9988" max="9988" width="1.109375" customWidth="1"/>
    <col min="9989" max="9989" width="0.88671875" customWidth="1"/>
    <col min="9990" max="9990" width="20.33203125" customWidth="1"/>
    <col min="9991" max="9991" width="15" customWidth="1"/>
    <col min="9992" max="9998" width="10.6640625" customWidth="1"/>
    <col min="9999" max="9999" width="10.88671875" customWidth="1"/>
    <col min="10000" max="10000" width="10.6640625" customWidth="1"/>
    <col min="10001" max="10004" width="11.88671875" customWidth="1"/>
    <col min="10005" max="10005" width="14.44140625" customWidth="1"/>
    <col min="10006" max="10006" width="11.88671875" customWidth="1"/>
    <col min="10007" max="10007" width="12.109375" customWidth="1"/>
    <col min="10013" max="10013" width="13.6640625" customWidth="1"/>
    <col min="10243" max="10243" width="1.6640625" customWidth="1"/>
    <col min="10244" max="10244" width="1.109375" customWidth="1"/>
    <col min="10245" max="10245" width="0.88671875" customWidth="1"/>
    <col min="10246" max="10246" width="20.33203125" customWidth="1"/>
    <col min="10247" max="10247" width="15" customWidth="1"/>
    <col min="10248" max="10254" width="10.6640625" customWidth="1"/>
    <col min="10255" max="10255" width="10.88671875" customWidth="1"/>
    <col min="10256" max="10256" width="10.6640625" customWidth="1"/>
    <col min="10257" max="10260" width="11.88671875" customWidth="1"/>
    <col min="10261" max="10261" width="14.44140625" customWidth="1"/>
    <col min="10262" max="10262" width="11.88671875" customWidth="1"/>
    <col min="10263" max="10263" width="12.109375" customWidth="1"/>
    <col min="10269" max="10269" width="13.6640625" customWidth="1"/>
    <col min="10499" max="10499" width="1.6640625" customWidth="1"/>
    <col min="10500" max="10500" width="1.109375" customWidth="1"/>
    <col min="10501" max="10501" width="0.88671875" customWidth="1"/>
    <col min="10502" max="10502" width="20.33203125" customWidth="1"/>
    <col min="10503" max="10503" width="15" customWidth="1"/>
    <col min="10504" max="10510" width="10.6640625" customWidth="1"/>
    <col min="10511" max="10511" width="10.88671875" customWidth="1"/>
    <col min="10512" max="10512" width="10.6640625" customWidth="1"/>
    <col min="10513" max="10516" width="11.88671875" customWidth="1"/>
    <col min="10517" max="10517" width="14.44140625" customWidth="1"/>
    <col min="10518" max="10518" width="11.88671875" customWidth="1"/>
    <col min="10519" max="10519" width="12.109375" customWidth="1"/>
    <col min="10525" max="10525" width="13.6640625" customWidth="1"/>
    <col min="10755" max="10755" width="1.6640625" customWidth="1"/>
    <col min="10756" max="10756" width="1.109375" customWidth="1"/>
    <col min="10757" max="10757" width="0.88671875" customWidth="1"/>
    <col min="10758" max="10758" width="20.33203125" customWidth="1"/>
    <col min="10759" max="10759" width="15" customWidth="1"/>
    <col min="10760" max="10766" width="10.6640625" customWidth="1"/>
    <col min="10767" max="10767" width="10.88671875" customWidth="1"/>
    <col min="10768" max="10768" width="10.6640625" customWidth="1"/>
    <col min="10769" max="10772" width="11.88671875" customWidth="1"/>
    <col min="10773" max="10773" width="14.44140625" customWidth="1"/>
    <col min="10774" max="10774" width="11.88671875" customWidth="1"/>
    <col min="10775" max="10775" width="12.109375" customWidth="1"/>
    <col min="10781" max="10781" width="13.6640625" customWidth="1"/>
    <col min="11011" max="11011" width="1.6640625" customWidth="1"/>
    <col min="11012" max="11012" width="1.109375" customWidth="1"/>
    <col min="11013" max="11013" width="0.88671875" customWidth="1"/>
    <col min="11014" max="11014" width="20.33203125" customWidth="1"/>
    <col min="11015" max="11015" width="15" customWidth="1"/>
    <col min="11016" max="11022" width="10.6640625" customWidth="1"/>
    <col min="11023" max="11023" width="10.88671875" customWidth="1"/>
    <col min="11024" max="11024" width="10.6640625" customWidth="1"/>
    <col min="11025" max="11028" width="11.88671875" customWidth="1"/>
    <col min="11029" max="11029" width="14.44140625" customWidth="1"/>
    <col min="11030" max="11030" width="11.88671875" customWidth="1"/>
    <col min="11031" max="11031" width="12.109375" customWidth="1"/>
    <col min="11037" max="11037" width="13.6640625" customWidth="1"/>
    <col min="11267" max="11267" width="1.6640625" customWidth="1"/>
    <col min="11268" max="11268" width="1.109375" customWidth="1"/>
    <col min="11269" max="11269" width="0.88671875" customWidth="1"/>
    <col min="11270" max="11270" width="20.33203125" customWidth="1"/>
    <col min="11271" max="11271" width="15" customWidth="1"/>
    <col min="11272" max="11278" width="10.6640625" customWidth="1"/>
    <col min="11279" max="11279" width="10.88671875" customWidth="1"/>
    <col min="11280" max="11280" width="10.6640625" customWidth="1"/>
    <col min="11281" max="11284" width="11.88671875" customWidth="1"/>
    <col min="11285" max="11285" width="14.44140625" customWidth="1"/>
    <col min="11286" max="11286" width="11.88671875" customWidth="1"/>
    <col min="11287" max="11287" width="12.109375" customWidth="1"/>
    <col min="11293" max="11293" width="13.6640625" customWidth="1"/>
    <col min="11523" max="11523" width="1.6640625" customWidth="1"/>
    <col min="11524" max="11524" width="1.109375" customWidth="1"/>
    <col min="11525" max="11525" width="0.88671875" customWidth="1"/>
    <col min="11526" max="11526" width="20.33203125" customWidth="1"/>
    <col min="11527" max="11527" width="15" customWidth="1"/>
    <col min="11528" max="11534" width="10.6640625" customWidth="1"/>
    <col min="11535" max="11535" width="10.88671875" customWidth="1"/>
    <col min="11536" max="11536" width="10.6640625" customWidth="1"/>
    <col min="11537" max="11540" width="11.88671875" customWidth="1"/>
    <col min="11541" max="11541" width="14.44140625" customWidth="1"/>
    <col min="11542" max="11542" width="11.88671875" customWidth="1"/>
    <col min="11543" max="11543" width="12.109375" customWidth="1"/>
    <col min="11549" max="11549" width="13.6640625" customWidth="1"/>
    <col min="11779" max="11779" width="1.6640625" customWidth="1"/>
    <col min="11780" max="11780" width="1.109375" customWidth="1"/>
    <col min="11781" max="11781" width="0.88671875" customWidth="1"/>
    <col min="11782" max="11782" width="20.33203125" customWidth="1"/>
    <col min="11783" max="11783" width="15" customWidth="1"/>
    <col min="11784" max="11790" width="10.6640625" customWidth="1"/>
    <col min="11791" max="11791" width="10.88671875" customWidth="1"/>
    <col min="11792" max="11792" width="10.6640625" customWidth="1"/>
    <col min="11793" max="11796" width="11.88671875" customWidth="1"/>
    <col min="11797" max="11797" width="14.44140625" customWidth="1"/>
    <col min="11798" max="11798" width="11.88671875" customWidth="1"/>
    <col min="11799" max="11799" width="12.109375" customWidth="1"/>
    <col min="11805" max="11805" width="13.6640625" customWidth="1"/>
    <col min="12035" max="12035" width="1.6640625" customWidth="1"/>
    <col min="12036" max="12036" width="1.109375" customWidth="1"/>
    <col min="12037" max="12037" width="0.88671875" customWidth="1"/>
    <col min="12038" max="12038" width="20.33203125" customWidth="1"/>
    <col min="12039" max="12039" width="15" customWidth="1"/>
    <col min="12040" max="12046" width="10.6640625" customWidth="1"/>
    <col min="12047" max="12047" width="10.88671875" customWidth="1"/>
    <col min="12048" max="12048" width="10.6640625" customWidth="1"/>
    <col min="12049" max="12052" width="11.88671875" customWidth="1"/>
    <col min="12053" max="12053" width="14.44140625" customWidth="1"/>
    <col min="12054" max="12054" width="11.88671875" customWidth="1"/>
    <col min="12055" max="12055" width="12.109375" customWidth="1"/>
    <col min="12061" max="12061" width="13.6640625" customWidth="1"/>
    <col min="12291" max="12291" width="1.6640625" customWidth="1"/>
    <col min="12292" max="12292" width="1.109375" customWidth="1"/>
    <col min="12293" max="12293" width="0.88671875" customWidth="1"/>
    <col min="12294" max="12294" width="20.33203125" customWidth="1"/>
    <col min="12295" max="12295" width="15" customWidth="1"/>
    <col min="12296" max="12302" width="10.6640625" customWidth="1"/>
    <col min="12303" max="12303" width="10.88671875" customWidth="1"/>
    <col min="12304" max="12304" width="10.6640625" customWidth="1"/>
    <col min="12305" max="12308" width="11.88671875" customWidth="1"/>
    <col min="12309" max="12309" width="14.44140625" customWidth="1"/>
    <col min="12310" max="12310" width="11.88671875" customWidth="1"/>
    <col min="12311" max="12311" width="12.109375" customWidth="1"/>
    <col min="12317" max="12317" width="13.6640625" customWidth="1"/>
    <col min="12547" max="12547" width="1.6640625" customWidth="1"/>
    <col min="12548" max="12548" width="1.109375" customWidth="1"/>
    <col min="12549" max="12549" width="0.88671875" customWidth="1"/>
    <col min="12550" max="12550" width="20.33203125" customWidth="1"/>
    <col min="12551" max="12551" width="15" customWidth="1"/>
    <col min="12552" max="12558" width="10.6640625" customWidth="1"/>
    <col min="12559" max="12559" width="10.88671875" customWidth="1"/>
    <col min="12560" max="12560" width="10.6640625" customWidth="1"/>
    <col min="12561" max="12564" width="11.88671875" customWidth="1"/>
    <col min="12565" max="12565" width="14.44140625" customWidth="1"/>
    <col min="12566" max="12566" width="11.88671875" customWidth="1"/>
    <col min="12567" max="12567" width="12.109375" customWidth="1"/>
    <col min="12573" max="12573" width="13.6640625" customWidth="1"/>
    <col min="12803" max="12803" width="1.6640625" customWidth="1"/>
    <col min="12804" max="12804" width="1.109375" customWidth="1"/>
    <col min="12805" max="12805" width="0.88671875" customWidth="1"/>
    <col min="12806" max="12806" width="20.33203125" customWidth="1"/>
    <col min="12807" max="12807" width="15" customWidth="1"/>
    <col min="12808" max="12814" width="10.6640625" customWidth="1"/>
    <col min="12815" max="12815" width="10.88671875" customWidth="1"/>
    <col min="12816" max="12816" width="10.6640625" customWidth="1"/>
    <col min="12817" max="12820" width="11.88671875" customWidth="1"/>
    <col min="12821" max="12821" width="14.44140625" customWidth="1"/>
    <col min="12822" max="12822" width="11.88671875" customWidth="1"/>
    <col min="12823" max="12823" width="12.109375" customWidth="1"/>
    <col min="12829" max="12829" width="13.6640625" customWidth="1"/>
    <col min="13059" max="13059" width="1.6640625" customWidth="1"/>
    <col min="13060" max="13060" width="1.109375" customWidth="1"/>
    <col min="13061" max="13061" width="0.88671875" customWidth="1"/>
    <col min="13062" max="13062" width="20.33203125" customWidth="1"/>
    <col min="13063" max="13063" width="15" customWidth="1"/>
    <col min="13064" max="13070" width="10.6640625" customWidth="1"/>
    <col min="13071" max="13071" width="10.88671875" customWidth="1"/>
    <col min="13072" max="13072" width="10.6640625" customWidth="1"/>
    <col min="13073" max="13076" width="11.88671875" customWidth="1"/>
    <col min="13077" max="13077" width="14.44140625" customWidth="1"/>
    <col min="13078" max="13078" width="11.88671875" customWidth="1"/>
    <col min="13079" max="13079" width="12.109375" customWidth="1"/>
    <col min="13085" max="13085" width="13.6640625" customWidth="1"/>
    <col min="13315" max="13315" width="1.6640625" customWidth="1"/>
    <col min="13316" max="13316" width="1.109375" customWidth="1"/>
    <col min="13317" max="13317" width="0.88671875" customWidth="1"/>
    <col min="13318" max="13318" width="20.33203125" customWidth="1"/>
    <col min="13319" max="13319" width="15" customWidth="1"/>
    <col min="13320" max="13326" width="10.6640625" customWidth="1"/>
    <col min="13327" max="13327" width="10.88671875" customWidth="1"/>
    <col min="13328" max="13328" width="10.6640625" customWidth="1"/>
    <col min="13329" max="13332" width="11.88671875" customWidth="1"/>
    <col min="13333" max="13333" width="14.44140625" customWidth="1"/>
    <col min="13334" max="13334" width="11.88671875" customWidth="1"/>
    <col min="13335" max="13335" width="12.109375" customWidth="1"/>
    <col min="13341" max="13341" width="13.6640625" customWidth="1"/>
    <col min="13571" max="13571" width="1.6640625" customWidth="1"/>
    <col min="13572" max="13572" width="1.109375" customWidth="1"/>
    <col min="13573" max="13573" width="0.88671875" customWidth="1"/>
    <col min="13574" max="13574" width="20.33203125" customWidth="1"/>
    <col min="13575" max="13575" width="15" customWidth="1"/>
    <col min="13576" max="13582" width="10.6640625" customWidth="1"/>
    <col min="13583" max="13583" width="10.88671875" customWidth="1"/>
    <col min="13584" max="13584" width="10.6640625" customWidth="1"/>
    <col min="13585" max="13588" width="11.88671875" customWidth="1"/>
    <col min="13589" max="13589" width="14.44140625" customWidth="1"/>
    <col min="13590" max="13590" width="11.88671875" customWidth="1"/>
    <col min="13591" max="13591" width="12.109375" customWidth="1"/>
    <col min="13597" max="13597" width="13.6640625" customWidth="1"/>
    <col min="13827" max="13827" width="1.6640625" customWidth="1"/>
    <col min="13828" max="13828" width="1.109375" customWidth="1"/>
    <col min="13829" max="13829" width="0.88671875" customWidth="1"/>
    <col min="13830" max="13830" width="20.33203125" customWidth="1"/>
    <col min="13831" max="13831" width="15" customWidth="1"/>
    <col min="13832" max="13838" width="10.6640625" customWidth="1"/>
    <col min="13839" max="13839" width="10.88671875" customWidth="1"/>
    <col min="13840" max="13840" width="10.6640625" customWidth="1"/>
    <col min="13841" max="13844" width="11.88671875" customWidth="1"/>
    <col min="13845" max="13845" width="14.44140625" customWidth="1"/>
    <col min="13846" max="13846" width="11.88671875" customWidth="1"/>
    <col min="13847" max="13847" width="12.109375" customWidth="1"/>
    <col min="13853" max="13853" width="13.6640625" customWidth="1"/>
    <col min="14083" max="14083" width="1.6640625" customWidth="1"/>
    <col min="14084" max="14084" width="1.109375" customWidth="1"/>
    <col min="14085" max="14085" width="0.88671875" customWidth="1"/>
    <col min="14086" max="14086" width="20.33203125" customWidth="1"/>
    <col min="14087" max="14087" width="15" customWidth="1"/>
    <col min="14088" max="14094" width="10.6640625" customWidth="1"/>
    <col min="14095" max="14095" width="10.88671875" customWidth="1"/>
    <col min="14096" max="14096" width="10.6640625" customWidth="1"/>
    <col min="14097" max="14100" width="11.88671875" customWidth="1"/>
    <col min="14101" max="14101" width="14.44140625" customWidth="1"/>
    <col min="14102" max="14102" width="11.88671875" customWidth="1"/>
    <col min="14103" max="14103" width="12.109375" customWidth="1"/>
    <col min="14109" max="14109" width="13.6640625" customWidth="1"/>
    <col min="14339" max="14339" width="1.6640625" customWidth="1"/>
    <col min="14340" max="14340" width="1.109375" customWidth="1"/>
    <col min="14341" max="14341" width="0.88671875" customWidth="1"/>
    <col min="14342" max="14342" width="20.33203125" customWidth="1"/>
    <col min="14343" max="14343" width="15" customWidth="1"/>
    <col min="14344" max="14350" width="10.6640625" customWidth="1"/>
    <col min="14351" max="14351" width="10.88671875" customWidth="1"/>
    <col min="14352" max="14352" width="10.6640625" customWidth="1"/>
    <col min="14353" max="14356" width="11.88671875" customWidth="1"/>
    <col min="14357" max="14357" width="14.44140625" customWidth="1"/>
    <col min="14358" max="14358" width="11.88671875" customWidth="1"/>
    <col min="14359" max="14359" width="12.109375" customWidth="1"/>
    <col min="14365" max="14365" width="13.6640625" customWidth="1"/>
    <col min="14595" max="14595" width="1.6640625" customWidth="1"/>
    <col min="14596" max="14596" width="1.109375" customWidth="1"/>
    <col min="14597" max="14597" width="0.88671875" customWidth="1"/>
    <col min="14598" max="14598" width="20.33203125" customWidth="1"/>
    <col min="14599" max="14599" width="15" customWidth="1"/>
    <col min="14600" max="14606" width="10.6640625" customWidth="1"/>
    <col min="14607" max="14607" width="10.88671875" customWidth="1"/>
    <col min="14608" max="14608" width="10.6640625" customWidth="1"/>
    <col min="14609" max="14612" width="11.88671875" customWidth="1"/>
    <col min="14613" max="14613" width="14.44140625" customWidth="1"/>
    <col min="14614" max="14614" width="11.88671875" customWidth="1"/>
    <col min="14615" max="14615" width="12.109375" customWidth="1"/>
    <col min="14621" max="14621" width="13.6640625" customWidth="1"/>
    <col min="14851" max="14851" width="1.6640625" customWidth="1"/>
    <col min="14852" max="14852" width="1.109375" customWidth="1"/>
    <col min="14853" max="14853" width="0.88671875" customWidth="1"/>
    <col min="14854" max="14854" width="20.33203125" customWidth="1"/>
    <col min="14855" max="14855" width="15" customWidth="1"/>
    <col min="14856" max="14862" width="10.6640625" customWidth="1"/>
    <col min="14863" max="14863" width="10.88671875" customWidth="1"/>
    <col min="14864" max="14864" width="10.6640625" customWidth="1"/>
    <col min="14865" max="14868" width="11.88671875" customWidth="1"/>
    <col min="14869" max="14869" width="14.44140625" customWidth="1"/>
    <col min="14870" max="14870" width="11.88671875" customWidth="1"/>
    <col min="14871" max="14871" width="12.109375" customWidth="1"/>
    <col min="14877" max="14877" width="13.6640625" customWidth="1"/>
    <col min="15107" max="15107" width="1.6640625" customWidth="1"/>
    <col min="15108" max="15108" width="1.109375" customWidth="1"/>
    <col min="15109" max="15109" width="0.88671875" customWidth="1"/>
    <col min="15110" max="15110" width="20.33203125" customWidth="1"/>
    <col min="15111" max="15111" width="15" customWidth="1"/>
    <col min="15112" max="15118" width="10.6640625" customWidth="1"/>
    <col min="15119" max="15119" width="10.88671875" customWidth="1"/>
    <col min="15120" max="15120" width="10.6640625" customWidth="1"/>
    <col min="15121" max="15124" width="11.88671875" customWidth="1"/>
    <col min="15125" max="15125" width="14.44140625" customWidth="1"/>
    <col min="15126" max="15126" width="11.88671875" customWidth="1"/>
    <col min="15127" max="15127" width="12.109375" customWidth="1"/>
    <col min="15133" max="15133" width="13.6640625" customWidth="1"/>
    <col min="15363" max="15363" width="1.6640625" customWidth="1"/>
    <col min="15364" max="15364" width="1.109375" customWidth="1"/>
    <col min="15365" max="15365" width="0.88671875" customWidth="1"/>
    <col min="15366" max="15366" width="20.33203125" customWidth="1"/>
    <col min="15367" max="15367" width="15" customWidth="1"/>
    <col min="15368" max="15374" width="10.6640625" customWidth="1"/>
    <col min="15375" max="15375" width="10.88671875" customWidth="1"/>
    <col min="15376" max="15376" width="10.6640625" customWidth="1"/>
    <col min="15377" max="15380" width="11.88671875" customWidth="1"/>
    <col min="15381" max="15381" width="14.44140625" customWidth="1"/>
    <col min="15382" max="15382" width="11.88671875" customWidth="1"/>
    <col min="15383" max="15383" width="12.109375" customWidth="1"/>
    <col min="15389" max="15389" width="13.6640625" customWidth="1"/>
    <col min="15619" max="15619" width="1.6640625" customWidth="1"/>
    <col min="15620" max="15620" width="1.109375" customWidth="1"/>
    <col min="15621" max="15621" width="0.88671875" customWidth="1"/>
    <col min="15622" max="15622" width="20.33203125" customWidth="1"/>
    <col min="15623" max="15623" width="15" customWidth="1"/>
    <col min="15624" max="15630" width="10.6640625" customWidth="1"/>
    <col min="15631" max="15631" width="10.88671875" customWidth="1"/>
    <col min="15632" max="15632" width="10.6640625" customWidth="1"/>
    <col min="15633" max="15636" width="11.88671875" customWidth="1"/>
    <col min="15637" max="15637" width="14.44140625" customWidth="1"/>
    <col min="15638" max="15638" width="11.88671875" customWidth="1"/>
    <col min="15639" max="15639" width="12.109375" customWidth="1"/>
    <col min="15645" max="15645" width="13.6640625" customWidth="1"/>
    <col min="15875" max="15875" width="1.6640625" customWidth="1"/>
    <col min="15876" max="15876" width="1.109375" customWidth="1"/>
    <col min="15877" max="15877" width="0.88671875" customWidth="1"/>
    <col min="15878" max="15878" width="20.33203125" customWidth="1"/>
    <col min="15879" max="15879" width="15" customWidth="1"/>
    <col min="15880" max="15886" width="10.6640625" customWidth="1"/>
    <col min="15887" max="15887" width="10.88671875" customWidth="1"/>
    <col min="15888" max="15888" width="10.6640625" customWidth="1"/>
    <col min="15889" max="15892" width="11.88671875" customWidth="1"/>
    <col min="15893" max="15893" width="14.44140625" customWidth="1"/>
    <col min="15894" max="15894" width="11.88671875" customWidth="1"/>
    <col min="15895" max="15895" width="12.109375" customWidth="1"/>
    <col min="15901" max="15901" width="13.6640625" customWidth="1"/>
    <col min="16131" max="16131" width="1.6640625" customWidth="1"/>
    <col min="16132" max="16132" width="1.109375" customWidth="1"/>
    <col min="16133" max="16133" width="0.88671875" customWidth="1"/>
    <col min="16134" max="16134" width="20.33203125" customWidth="1"/>
    <col min="16135" max="16135" width="15" customWidth="1"/>
    <col min="16136" max="16142" width="10.6640625" customWidth="1"/>
    <col min="16143" max="16143" width="10.88671875" customWidth="1"/>
    <col min="16144" max="16144" width="10.6640625" customWidth="1"/>
    <col min="16145" max="16148" width="11.88671875" customWidth="1"/>
    <col min="16149" max="16149" width="14.44140625" customWidth="1"/>
    <col min="16150" max="16150" width="11.88671875" customWidth="1"/>
    <col min="16151" max="16151" width="12.109375" customWidth="1"/>
    <col min="16157" max="16157" width="13.6640625" customWidth="1"/>
  </cols>
  <sheetData>
    <row r="1" spans="1:42" ht="20.399999999999999">
      <c r="B1" s="17"/>
      <c r="C1" s="359" t="s">
        <v>224</v>
      </c>
      <c r="D1" s="1"/>
    </row>
    <row r="3" spans="1:42" ht="45">
      <c r="H3" s="2177" t="s">
        <v>593</v>
      </c>
      <c r="I3" s="2178"/>
      <c r="J3" s="2178"/>
      <c r="K3" s="2178"/>
      <c r="L3" s="2178"/>
      <c r="M3" s="2178"/>
      <c r="N3" s="2178"/>
      <c r="O3" s="2178"/>
      <c r="P3" s="2178"/>
      <c r="Q3" s="2178"/>
      <c r="R3" s="2178"/>
      <c r="S3" s="2178"/>
      <c r="T3" s="2178"/>
      <c r="U3" s="2179"/>
    </row>
    <row r="4" spans="1:42" ht="29.85" customHeight="1" thickBot="1">
      <c r="G4" s="4"/>
      <c r="H4" s="1394"/>
      <c r="I4" s="612"/>
      <c r="J4" s="2180" t="s">
        <v>394</v>
      </c>
      <c r="K4" s="2181"/>
      <c r="L4" s="2181"/>
      <c r="M4" s="2181"/>
      <c r="N4" s="2181"/>
      <c r="O4" s="2181"/>
      <c r="P4" s="2181"/>
      <c r="Q4" s="2181"/>
      <c r="R4" s="2181"/>
      <c r="S4" s="2181"/>
      <c r="T4" s="2181"/>
      <c r="U4" s="2182"/>
      <c r="V4" s="30"/>
    </row>
    <row r="5" spans="1:42" s="217" customFormat="1" ht="26.4" customHeight="1">
      <c r="G5" s="5"/>
      <c r="H5" s="1571" t="s">
        <v>27</v>
      </c>
      <c r="I5" s="607"/>
      <c r="J5" s="1574" t="s">
        <v>484</v>
      </c>
      <c r="K5" s="1575"/>
      <c r="L5" s="1575"/>
      <c r="M5" s="1575"/>
      <c r="N5" s="1575"/>
      <c r="O5" s="1576"/>
      <c r="P5" s="1574" t="s">
        <v>485</v>
      </c>
      <c r="Q5" s="1575"/>
      <c r="R5" s="1575"/>
      <c r="S5" s="1575"/>
      <c r="T5" s="1575"/>
      <c r="U5" s="1579"/>
      <c r="V5"/>
      <c r="W5"/>
      <c r="X5"/>
      <c r="Y5"/>
      <c r="Z5"/>
      <c r="AA5"/>
      <c r="AC5" s="476"/>
    </row>
    <row r="6" spans="1:42" ht="20.25" customHeight="1">
      <c r="G6" s="5"/>
      <c r="H6" s="1572"/>
      <c r="I6" s="608" t="s">
        <v>1</v>
      </c>
      <c r="J6" s="1575" t="s">
        <v>2</v>
      </c>
      <c r="K6" s="1577"/>
      <c r="L6" s="1575" t="s">
        <v>3</v>
      </c>
      <c r="M6" s="1577"/>
      <c r="N6" s="1575" t="s">
        <v>4</v>
      </c>
      <c r="O6" s="1576"/>
      <c r="P6" s="1578" t="s">
        <v>2</v>
      </c>
      <c r="Q6" s="1577"/>
      <c r="R6" s="1575" t="s">
        <v>3</v>
      </c>
      <c r="S6" s="1577"/>
      <c r="T6" s="1575" t="s">
        <v>4</v>
      </c>
      <c r="U6" s="1579"/>
      <c r="AC6" s="3"/>
      <c r="AD6" s="3"/>
      <c r="AK6" s="6"/>
    </row>
    <row r="7" spans="1:42" ht="20.25" customHeight="1">
      <c r="A7" t="s">
        <v>76</v>
      </c>
      <c r="B7" t="s">
        <v>123</v>
      </c>
      <c r="C7" t="s">
        <v>120</v>
      </c>
      <c r="D7" t="s">
        <v>1</v>
      </c>
      <c r="E7" t="s">
        <v>121</v>
      </c>
      <c r="G7" s="5"/>
      <c r="H7" s="1573"/>
      <c r="I7" s="609"/>
      <c r="J7" s="610" t="s">
        <v>35</v>
      </c>
      <c r="K7" s="611" t="s">
        <v>26</v>
      </c>
      <c r="L7" s="612"/>
      <c r="M7" s="611" t="s">
        <v>26</v>
      </c>
      <c r="N7" s="612"/>
      <c r="O7" s="664" t="s">
        <v>26</v>
      </c>
      <c r="P7" s="612"/>
      <c r="Q7" s="611" t="s">
        <v>26</v>
      </c>
      <c r="R7" s="612"/>
      <c r="S7" s="611" t="s">
        <v>26</v>
      </c>
      <c r="T7" s="612"/>
      <c r="U7" s="613" t="s">
        <v>26</v>
      </c>
      <c r="AC7" s="3"/>
      <c r="AD7" s="3"/>
      <c r="AK7" s="6"/>
    </row>
    <row r="8" spans="1:42" ht="21.6" customHeight="1">
      <c r="A8" t="s">
        <v>173</v>
      </c>
      <c r="B8" t="s">
        <v>174</v>
      </c>
      <c r="C8">
        <v>0</v>
      </c>
      <c r="D8">
        <v>1</v>
      </c>
      <c r="E8" t="s">
        <v>344</v>
      </c>
      <c r="G8" s="5"/>
      <c r="H8" s="1565" t="s">
        <v>29</v>
      </c>
      <c r="I8" s="615" t="s">
        <v>5</v>
      </c>
      <c r="J8" s="616">
        <v>707.51</v>
      </c>
      <c r="K8" s="617">
        <f t="shared" ref="K8:K23" si="0">ROUND(J8 * (1 + VAT), 2)</f>
        <v>813.64</v>
      </c>
      <c r="L8" s="616">
        <v>176.88</v>
      </c>
      <c r="M8" s="617">
        <f t="shared" ref="M8:M23" si="1">ROUND(L8 * (1 + VAT), 2)</f>
        <v>203.41</v>
      </c>
      <c r="N8" s="616">
        <v>117.92</v>
      </c>
      <c r="O8" s="810">
        <f t="shared" ref="O8:O23" si="2">ROUND(N8 * (1 + VAT), 2)</f>
        <v>135.61000000000001</v>
      </c>
      <c r="P8" s="616">
        <v>293.62</v>
      </c>
      <c r="Q8" s="617">
        <f t="shared" ref="Q8:Q23" si="3">ROUND(P8 * (1 + VAT), 2)</f>
        <v>337.66</v>
      </c>
      <c r="R8" s="616">
        <v>165.09</v>
      </c>
      <c r="S8" s="617">
        <f t="shared" ref="S8:S23" si="4">ROUND(R8 * (1 + VAT), 2)</f>
        <v>189.85</v>
      </c>
      <c r="T8" s="616">
        <v>117.92</v>
      </c>
      <c r="U8" s="618">
        <f t="shared" ref="U8:U23" si="5">ROUND(T8 * (1 + VAT), 2)</f>
        <v>135.61000000000001</v>
      </c>
      <c r="AB8" s="221"/>
      <c r="AC8" s="229"/>
      <c r="AD8" s="230"/>
      <c r="AE8" s="231"/>
      <c r="AF8" s="220"/>
      <c r="AG8" s="220"/>
      <c r="AH8" s="220"/>
      <c r="AK8" s="232"/>
      <c r="AL8" s="232"/>
      <c r="AM8" s="232"/>
      <c r="AN8" s="232"/>
      <c r="AO8" s="232"/>
      <c r="AP8" s="232"/>
    </row>
    <row r="9" spans="1:42" ht="21.6" customHeight="1">
      <c r="A9" t="s">
        <v>173</v>
      </c>
      <c r="B9" t="s">
        <v>174</v>
      </c>
      <c r="C9">
        <v>0</v>
      </c>
      <c r="D9">
        <v>2</v>
      </c>
      <c r="E9" t="s">
        <v>578</v>
      </c>
      <c r="G9" s="5"/>
      <c r="H9" s="1566"/>
      <c r="I9" s="615" t="s">
        <v>6</v>
      </c>
      <c r="J9" s="624">
        <v>688.29</v>
      </c>
      <c r="K9" s="625">
        <f t="shared" si="0"/>
        <v>791.53</v>
      </c>
      <c r="L9" s="624">
        <v>172.07</v>
      </c>
      <c r="M9" s="625">
        <f t="shared" si="1"/>
        <v>197.88</v>
      </c>
      <c r="N9" s="624">
        <v>114.72</v>
      </c>
      <c r="O9" s="811">
        <f t="shared" si="2"/>
        <v>131.93</v>
      </c>
      <c r="P9" s="624">
        <v>285.64</v>
      </c>
      <c r="Q9" s="625">
        <f t="shared" si="3"/>
        <v>328.49</v>
      </c>
      <c r="R9" s="624">
        <v>160.61000000000001</v>
      </c>
      <c r="S9" s="625">
        <f t="shared" si="4"/>
        <v>184.7</v>
      </c>
      <c r="T9" s="624">
        <v>114.72</v>
      </c>
      <c r="U9" s="626">
        <f t="shared" si="5"/>
        <v>131.93</v>
      </c>
      <c r="AB9" s="232"/>
      <c r="AC9" s="229"/>
      <c r="AD9" s="221"/>
      <c r="AE9" s="221"/>
      <c r="AF9" s="221"/>
      <c r="AG9" s="221"/>
      <c r="AH9" s="221"/>
      <c r="AK9" s="232"/>
      <c r="AL9" s="232"/>
      <c r="AM9" s="232"/>
      <c r="AN9" s="232"/>
      <c r="AO9" s="232"/>
      <c r="AP9" s="232"/>
    </row>
    <row r="10" spans="1:42" ht="21.6" customHeight="1">
      <c r="A10" t="s">
        <v>173</v>
      </c>
      <c r="B10" t="s">
        <v>174</v>
      </c>
      <c r="C10">
        <v>0</v>
      </c>
      <c r="D10">
        <v>3</v>
      </c>
      <c r="E10" t="s">
        <v>579</v>
      </c>
      <c r="G10" s="5"/>
      <c r="H10" s="1566"/>
      <c r="I10" s="615" t="s">
        <v>7</v>
      </c>
      <c r="J10" s="624">
        <v>636.07000000000005</v>
      </c>
      <c r="K10" s="625">
        <f t="shared" si="0"/>
        <v>731.48</v>
      </c>
      <c r="L10" s="624">
        <v>159.01</v>
      </c>
      <c r="M10" s="625">
        <f t="shared" si="1"/>
        <v>182.86</v>
      </c>
      <c r="N10" s="624">
        <v>106.02</v>
      </c>
      <c r="O10" s="811">
        <f t="shared" si="2"/>
        <v>121.92</v>
      </c>
      <c r="P10" s="624">
        <v>263.97000000000003</v>
      </c>
      <c r="Q10" s="625">
        <f t="shared" si="3"/>
        <v>303.57</v>
      </c>
      <c r="R10" s="624">
        <v>148.41999999999999</v>
      </c>
      <c r="S10" s="625">
        <f t="shared" si="4"/>
        <v>170.68</v>
      </c>
      <c r="T10" s="624">
        <v>106.02</v>
      </c>
      <c r="U10" s="626">
        <f t="shared" si="5"/>
        <v>121.92</v>
      </c>
      <c r="AB10" s="232"/>
      <c r="AC10" s="221"/>
      <c r="AD10" s="221"/>
      <c r="AE10" s="221"/>
      <c r="AF10" s="221"/>
      <c r="AG10" s="221"/>
      <c r="AH10" s="221"/>
      <c r="AK10" s="232"/>
      <c r="AL10" s="232"/>
      <c r="AM10" s="232"/>
      <c r="AN10" s="232"/>
      <c r="AO10" s="232"/>
      <c r="AP10" s="232"/>
    </row>
    <row r="11" spans="1:42" ht="21.6" customHeight="1">
      <c r="A11" t="s">
        <v>173</v>
      </c>
      <c r="B11" t="s">
        <v>174</v>
      </c>
      <c r="C11">
        <v>0</v>
      </c>
      <c r="D11">
        <v>4</v>
      </c>
      <c r="E11" t="s">
        <v>580</v>
      </c>
      <c r="G11" s="5"/>
      <c r="H11" s="1567"/>
      <c r="I11" s="632" t="s">
        <v>115</v>
      </c>
      <c r="J11" s="633">
        <v>590.63</v>
      </c>
      <c r="K11" s="634">
        <f t="shared" si="0"/>
        <v>679.22</v>
      </c>
      <c r="L11" s="633">
        <v>147.65</v>
      </c>
      <c r="M11" s="634">
        <f t="shared" si="1"/>
        <v>169.8</v>
      </c>
      <c r="N11" s="633">
        <v>98.45</v>
      </c>
      <c r="O11" s="812">
        <f t="shared" si="2"/>
        <v>113.22</v>
      </c>
      <c r="P11" s="633">
        <v>245.11</v>
      </c>
      <c r="Q11" s="634">
        <f t="shared" si="3"/>
        <v>281.88</v>
      </c>
      <c r="R11" s="633">
        <v>137.82</v>
      </c>
      <c r="S11" s="634">
        <f t="shared" si="4"/>
        <v>158.49</v>
      </c>
      <c r="T11" s="633">
        <v>98.45</v>
      </c>
      <c r="U11" s="635">
        <f t="shared" si="5"/>
        <v>113.22</v>
      </c>
      <c r="AB11" s="232"/>
      <c r="AC11" s="221"/>
      <c r="AD11" s="221"/>
      <c r="AE11" s="221"/>
      <c r="AF11" s="221"/>
      <c r="AG11" s="221"/>
      <c r="AH11" s="221"/>
      <c r="AK11" s="232"/>
      <c r="AL11" s="232"/>
      <c r="AM11" s="232"/>
      <c r="AN11" s="232"/>
      <c r="AO11" s="232"/>
      <c r="AP11" s="232"/>
    </row>
    <row r="12" spans="1:42" ht="21.6" customHeight="1">
      <c r="A12" t="s">
        <v>173</v>
      </c>
      <c r="B12" t="s">
        <v>174</v>
      </c>
      <c r="C12">
        <v>1</v>
      </c>
      <c r="D12">
        <v>1</v>
      </c>
      <c r="E12" t="s">
        <v>581</v>
      </c>
      <c r="G12" s="5"/>
      <c r="H12" s="1565" t="s">
        <v>30</v>
      </c>
      <c r="I12" s="615" t="s">
        <v>5</v>
      </c>
      <c r="J12" s="616">
        <v>714.94</v>
      </c>
      <c r="K12" s="617">
        <f t="shared" si="0"/>
        <v>822.18</v>
      </c>
      <c r="L12" s="616">
        <v>178.74</v>
      </c>
      <c r="M12" s="617">
        <f t="shared" si="1"/>
        <v>205.55</v>
      </c>
      <c r="N12" s="616">
        <v>119.16</v>
      </c>
      <c r="O12" s="810">
        <f t="shared" si="2"/>
        <v>137.03</v>
      </c>
      <c r="P12" s="616">
        <v>296.70999999999998</v>
      </c>
      <c r="Q12" s="617">
        <f t="shared" si="3"/>
        <v>341.22</v>
      </c>
      <c r="R12" s="616">
        <v>166.83</v>
      </c>
      <c r="S12" s="617">
        <f t="shared" si="4"/>
        <v>191.85</v>
      </c>
      <c r="T12" s="616">
        <v>119.16</v>
      </c>
      <c r="U12" s="618">
        <f t="shared" si="5"/>
        <v>137.03</v>
      </c>
      <c r="AC12" s="221"/>
      <c r="AD12" s="230"/>
      <c r="AE12" s="231"/>
      <c r="AF12" s="220"/>
      <c r="AG12" s="220"/>
      <c r="AH12" s="220"/>
      <c r="AK12" s="232"/>
      <c r="AL12" s="232"/>
      <c r="AM12" s="232"/>
      <c r="AN12" s="232"/>
      <c r="AO12" s="232"/>
      <c r="AP12" s="232"/>
    </row>
    <row r="13" spans="1:42" ht="21.6" customHeight="1">
      <c r="A13" t="s">
        <v>173</v>
      </c>
      <c r="B13" t="s">
        <v>174</v>
      </c>
      <c r="C13">
        <v>1</v>
      </c>
      <c r="D13">
        <v>2</v>
      </c>
      <c r="E13" t="s">
        <v>582</v>
      </c>
      <c r="G13" s="5"/>
      <c r="H13" s="1566"/>
      <c r="I13" s="615" t="s">
        <v>6</v>
      </c>
      <c r="J13" s="624">
        <v>695.55</v>
      </c>
      <c r="K13" s="625">
        <f t="shared" si="0"/>
        <v>799.88</v>
      </c>
      <c r="L13" s="624">
        <v>173.89</v>
      </c>
      <c r="M13" s="625">
        <f t="shared" si="1"/>
        <v>199.97</v>
      </c>
      <c r="N13" s="624">
        <v>115.94</v>
      </c>
      <c r="O13" s="811">
        <f t="shared" si="2"/>
        <v>133.33000000000001</v>
      </c>
      <c r="P13" s="624">
        <v>288.64999999999998</v>
      </c>
      <c r="Q13" s="625">
        <f t="shared" si="3"/>
        <v>331.95</v>
      </c>
      <c r="R13" s="624">
        <v>162.29</v>
      </c>
      <c r="S13" s="625">
        <f t="shared" si="4"/>
        <v>186.63</v>
      </c>
      <c r="T13" s="624">
        <v>115.94</v>
      </c>
      <c r="U13" s="626">
        <f t="shared" si="5"/>
        <v>133.33000000000001</v>
      </c>
      <c r="AB13" s="233"/>
      <c r="AC13" s="229"/>
      <c r="AD13" s="221"/>
      <c r="AE13" s="221"/>
      <c r="AF13" s="221"/>
      <c r="AG13" s="221"/>
      <c r="AH13" s="221"/>
      <c r="AK13" s="232"/>
      <c r="AL13" s="232"/>
      <c r="AM13" s="232"/>
      <c r="AN13" s="232"/>
      <c r="AO13" s="232"/>
      <c r="AP13" s="232"/>
    </row>
    <row r="14" spans="1:42" ht="21.6" customHeight="1">
      <c r="A14" t="s">
        <v>173</v>
      </c>
      <c r="B14" t="s">
        <v>174</v>
      </c>
      <c r="C14">
        <v>1</v>
      </c>
      <c r="D14">
        <v>3</v>
      </c>
      <c r="E14" t="s">
        <v>583</v>
      </c>
      <c r="G14" s="5"/>
      <c r="H14" s="1566"/>
      <c r="I14" s="615" t="s">
        <v>7</v>
      </c>
      <c r="J14" s="624">
        <v>642.79999999999995</v>
      </c>
      <c r="K14" s="625">
        <f t="shared" si="0"/>
        <v>739.22</v>
      </c>
      <c r="L14" s="624">
        <v>160.69999999999999</v>
      </c>
      <c r="M14" s="625">
        <f t="shared" si="1"/>
        <v>184.81</v>
      </c>
      <c r="N14" s="624">
        <v>107.14</v>
      </c>
      <c r="O14" s="811">
        <f t="shared" si="2"/>
        <v>123.21</v>
      </c>
      <c r="P14" s="624">
        <v>266.77</v>
      </c>
      <c r="Q14" s="625">
        <f t="shared" si="3"/>
        <v>306.79000000000002</v>
      </c>
      <c r="R14" s="624">
        <v>149.99</v>
      </c>
      <c r="S14" s="625">
        <f t="shared" si="4"/>
        <v>172.49</v>
      </c>
      <c r="T14" s="624">
        <v>107.14</v>
      </c>
      <c r="U14" s="626">
        <f t="shared" si="5"/>
        <v>123.21</v>
      </c>
      <c r="AB14" s="233"/>
      <c r="AC14" s="229"/>
      <c r="AD14" s="221"/>
      <c r="AE14" s="221"/>
      <c r="AF14" s="221"/>
      <c r="AG14" s="221"/>
      <c r="AH14" s="221"/>
      <c r="AK14" s="232"/>
      <c r="AL14" s="232"/>
      <c r="AM14" s="232"/>
      <c r="AN14" s="232"/>
      <c r="AO14" s="232"/>
      <c r="AP14" s="232"/>
    </row>
    <row r="15" spans="1:42" ht="21.6" customHeight="1">
      <c r="A15" t="s">
        <v>173</v>
      </c>
      <c r="B15" t="s">
        <v>174</v>
      </c>
      <c r="C15">
        <v>1</v>
      </c>
      <c r="D15">
        <v>4</v>
      </c>
      <c r="E15" t="s">
        <v>584</v>
      </c>
      <c r="G15" s="5"/>
      <c r="H15" s="1567"/>
      <c r="I15" s="632" t="s">
        <v>115</v>
      </c>
      <c r="J15" s="633">
        <v>596.91</v>
      </c>
      <c r="K15" s="634">
        <f t="shared" si="0"/>
        <v>686.45</v>
      </c>
      <c r="L15" s="633">
        <v>149.22</v>
      </c>
      <c r="M15" s="634">
        <f t="shared" si="1"/>
        <v>171.6</v>
      </c>
      <c r="N15" s="633">
        <v>99.49</v>
      </c>
      <c r="O15" s="812">
        <f t="shared" si="2"/>
        <v>114.41</v>
      </c>
      <c r="P15" s="633">
        <v>247.71</v>
      </c>
      <c r="Q15" s="634">
        <f t="shared" si="3"/>
        <v>284.87</v>
      </c>
      <c r="R15" s="633">
        <v>139.28</v>
      </c>
      <c r="S15" s="634">
        <f t="shared" si="4"/>
        <v>160.16999999999999</v>
      </c>
      <c r="T15" s="633">
        <v>99.49</v>
      </c>
      <c r="U15" s="635">
        <f t="shared" si="5"/>
        <v>114.41</v>
      </c>
      <c r="AB15" s="233"/>
      <c r="AC15" s="229"/>
      <c r="AD15" s="221"/>
      <c r="AE15" s="221"/>
      <c r="AF15" s="221"/>
      <c r="AG15" s="221"/>
      <c r="AH15" s="221"/>
      <c r="AK15" s="232"/>
      <c r="AL15" s="232"/>
      <c r="AM15" s="232"/>
      <c r="AN15" s="232"/>
      <c r="AO15" s="232"/>
      <c r="AP15" s="232"/>
    </row>
    <row r="16" spans="1:42" ht="21.6" customHeight="1">
      <c r="A16" t="s">
        <v>173</v>
      </c>
      <c r="B16" t="s">
        <v>174</v>
      </c>
      <c r="C16">
        <v>2</v>
      </c>
      <c r="D16">
        <v>1</v>
      </c>
      <c r="E16" t="s">
        <v>585</v>
      </c>
      <c r="G16" s="5"/>
      <c r="H16" s="1565" t="s">
        <v>31</v>
      </c>
      <c r="I16" s="615" t="s">
        <v>5</v>
      </c>
      <c r="J16" s="616">
        <v>722.39</v>
      </c>
      <c r="K16" s="617">
        <f t="shared" si="0"/>
        <v>830.75</v>
      </c>
      <c r="L16" s="616">
        <v>180.59</v>
      </c>
      <c r="M16" s="617">
        <f t="shared" si="1"/>
        <v>207.68</v>
      </c>
      <c r="N16" s="616">
        <v>120.4</v>
      </c>
      <c r="O16" s="810">
        <f t="shared" si="2"/>
        <v>138.46</v>
      </c>
      <c r="P16" s="616">
        <v>299.8</v>
      </c>
      <c r="Q16" s="617">
        <f t="shared" si="3"/>
        <v>344.77</v>
      </c>
      <c r="R16" s="616">
        <v>168.56</v>
      </c>
      <c r="S16" s="617">
        <f t="shared" si="4"/>
        <v>193.84</v>
      </c>
      <c r="T16" s="616">
        <v>120.4</v>
      </c>
      <c r="U16" s="618">
        <f t="shared" si="5"/>
        <v>138.46</v>
      </c>
      <c r="AC16" s="229"/>
      <c r="AD16" s="230"/>
      <c r="AE16" s="231"/>
      <c r="AF16" s="220"/>
      <c r="AG16" s="220"/>
      <c r="AH16" s="220"/>
      <c r="AK16" s="232"/>
      <c r="AL16" s="232"/>
      <c r="AM16" s="232"/>
      <c r="AN16" s="232"/>
      <c r="AO16" s="232"/>
      <c r="AP16" s="232"/>
    </row>
    <row r="17" spans="1:42" ht="21.6" customHeight="1">
      <c r="A17" t="s">
        <v>173</v>
      </c>
      <c r="B17" t="s">
        <v>174</v>
      </c>
      <c r="C17">
        <v>2</v>
      </c>
      <c r="D17">
        <v>2</v>
      </c>
      <c r="E17" t="s">
        <v>586</v>
      </c>
      <c r="G17" s="5"/>
      <c r="H17" s="1566"/>
      <c r="I17" s="615" t="s">
        <v>6</v>
      </c>
      <c r="J17" s="624">
        <v>702.81</v>
      </c>
      <c r="K17" s="625">
        <f t="shared" si="0"/>
        <v>808.23</v>
      </c>
      <c r="L17" s="624">
        <v>175.7</v>
      </c>
      <c r="M17" s="625">
        <f t="shared" si="1"/>
        <v>202.06</v>
      </c>
      <c r="N17" s="624">
        <v>117.13</v>
      </c>
      <c r="O17" s="811">
        <f t="shared" si="2"/>
        <v>134.69999999999999</v>
      </c>
      <c r="P17" s="624">
        <v>291.66000000000003</v>
      </c>
      <c r="Q17" s="625">
        <f t="shared" si="3"/>
        <v>335.41</v>
      </c>
      <c r="R17" s="624">
        <v>163.99</v>
      </c>
      <c r="S17" s="625">
        <f t="shared" si="4"/>
        <v>188.59</v>
      </c>
      <c r="T17" s="624">
        <v>117.13</v>
      </c>
      <c r="U17" s="626">
        <f t="shared" si="5"/>
        <v>134.69999999999999</v>
      </c>
      <c r="AB17" s="7"/>
      <c r="AC17" s="229"/>
      <c r="AD17" s="221"/>
      <c r="AE17" s="221"/>
      <c r="AF17" s="221"/>
      <c r="AG17" s="221"/>
      <c r="AH17" s="221"/>
      <c r="AK17" s="232"/>
      <c r="AL17" s="232"/>
      <c r="AM17" s="232"/>
      <c r="AN17" s="232"/>
      <c r="AO17" s="232"/>
      <c r="AP17" s="232"/>
    </row>
    <row r="18" spans="1:42" ht="21.6" customHeight="1">
      <c r="A18" t="s">
        <v>173</v>
      </c>
      <c r="B18" t="s">
        <v>174</v>
      </c>
      <c r="C18">
        <v>2</v>
      </c>
      <c r="D18">
        <v>3</v>
      </c>
      <c r="E18" t="s">
        <v>587</v>
      </c>
      <c r="G18" s="5"/>
      <c r="H18" s="1566"/>
      <c r="I18" s="615" t="s">
        <v>7</v>
      </c>
      <c r="J18" s="624">
        <v>649.54</v>
      </c>
      <c r="K18" s="625">
        <f t="shared" si="0"/>
        <v>746.97</v>
      </c>
      <c r="L18" s="624">
        <v>162.38</v>
      </c>
      <c r="M18" s="625">
        <f t="shared" si="1"/>
        <v>186.74</v>
      </c>
      <c r="N18" s="624">
        <v>108.26</v>
      </c>
      <c r="O18" s="811">
        <f t="shared" si="2"/>
        <v>124.5</v>
      </c>
      <c r="P18" s="624">
        <v>269.56</v>
      </c>
      <c r="Q18" s="625">
        <f t="shared" si="3"/>
        <v>309.99</v>
      </c>
      <c r="R18" s="624">
        <v>151.57</v>
      </c>
      <c r="S18" s="625">
        <f t="shared" si="4"/>
        <v>174.31</v>
      </c>
      <c r="T18" s="624">
        <v>108.26</v>
      </c>
      <c r="U18" s="626">
        <f t="shared" si="5"/>
        <v>124.5</v>
      </c>
      <c r="AB18" s="7"/>
      <c r="AC18" s="229"/>
      <c r="AD18" s="221"/>
      <c r="AE18" s="221"/>
      <c r="AF18" s="221"/>
      <c r="AG18" s="221"/>
      <c r="AH18" s="221"/>
      <c r="AK18" s="232"/>
      <c r="AL18" s="232"/>
      <c r="AM18" s="232"/>
      <c r="AN18" s="232"/>
      <c r="AO18" s="232"/>
      <c r="AP18" s="232"/>
    </row>
    <row r="19" spans="1:42" ht="21.6" customHeight="1">
      <c r="A19" t="s">
        <v>173</v>
      </c>
      <c r="B19" t="s">
        <v>174</v>
      </c>
      <c r="C19">
        <v>2</v>
      </c>
      <c r="D19">
        <v>4</v>
      </c>
      <c r="E19" t="s">
        <v>588</v>
      </c>
      <c r="G19" s="5"/>
      <c r="H19" s="1567"/>
      <c r="I19" s="632" t="s">
        <v>115</v>
      </c>
      <c r="J19" s="633">
        <v>603.17999999999995</v>
      </c>
      <c r="K19" s="634">
        <f t="shared" si="0"/>
        <v>693.66</v>
      </c>
      <c r="L19" s="633">
        <v>150.80000000000001</v>
      </c>
      <c r="M19" s="634">
        <f t="shared" si="1"/>
        <v>173.42</v>
      </c>
      <c r="N19" s="633">
        <v>100.54</v>
      </c>
      <c r="O19" s="812">
        <f t="shared" si="2"/>
        <v>115.62</v>
      </c>
      <c r="P19" s="633">
        <v>250.32</v>
      </c>
      <c r="Q19" s="634">
        <f t="shared" si="3"/>
        <v>287.87</v>
      </c>
      <c r="R19" s="633">
        <v>140.75</v>
      </c>
      <c r="S19" s="634">
        <f t="shared" si="4"/>
        <v>161.86000000000001</v>
      </c>
      <c r="T19" s="633">
        <v>100.54</v>
      </c>
      <c r="U19" s="635">
        <f t="shared" si="5"/>
        <v>115.62</v>
      </c>
      <c r="AB19" s="232"/>
      <c r="AC19" s="229"/>
      <c r="AD19" s="222"/>
      <c r="AE19" s="222"/>
      <c r="AF19" s="222"/>
      <c r="AG19" s="222"/>
      <c r="AH19" s="222"/>
      <c r="AK19" s="232"/>
      <c r="AL19" s="232"/>
      <c r="AM19" s="232"/>
      <c r="AN19" s="232"/>
      <c r="AO19" s="232"/>
      <c r="AP19" s="232"/>
    </row>
    <row r="20" spans="1:42" ht="21.6" customHeight="1">
      <c r="A20" t="s">
        <v>173</v>
      </c>
      <c r="B20" t="s">
        <v>174</v>
      </c>
      <c r="C20">
        <v>3</v>
      </c>
      <c r="D20">
        <v>1</v>
      </c>
      <c r="E20" t="s">
        <v>589</v>
      </c>
      <c r="G20" s="5"/>
      <c r="H20" s="1565" t="s">
        <v>32</v>
      </c>
      <c r="I20" s="615" t="s">
        <v>5</v>
      </c>
      <c r="J20" s="616">
        <v>729.84</v>
      </c>
      <c r="K20" s="617">
        <f t="shared" si="0"/>
        <v>839.32</v>
      </c>
      <c r="L20" s="616">
        <v>182.46</v>
      </c>
      <c r="M20" s="617">
        <f t="shared" si="1"/>
        <v>209.83</v>
      </c>
      <c r="N20" s="616">
        <v>121.65</v>
      </c>
      <c r="O20" s="810">
        <f t="shared" si="2"/>
        <v>139.9</v>
      </c>
      <c r="P20" s="616">
        <v>302.89</v>
      </c>
      <c r="Q20" s="617">
        <f t="shared" si="3"/>
        <v>348.32</v>
      </c>
      <c r="R20" s="616">
        <v>170.3</v>
      </c>
      <c r="S20" s="617">
        <f t="shared" si="4"/>
        <v>195.85</v>
      </c>
      <c r="T20" s="616">
        <v>121.65</v>
      </c>
      <c r="U20" s="618">
        <f t="shared" si="5"/>
        <v>139.9</v>
      </c>
      <c r="AC20" s="229"/>
      <c r="AD20" s="230"/>
      <c r="AE20" s="231"/>
      <c r="AF20" s="220"/>
      <c r="AG20" s="220"/>
      <c r="AH20" s="220"/>
      <c r="AK20" s="232"/>
      <c r="AL20" s="232"/>
      <c r="AM20" s="232"/>
      <c r="AN20" s="232"/>
      <c r="AO20" s="232"/>
      <c r="AP20" s="232"/>
    </row>
    <row r="21" spans="1:42" ht="21.6" customHeight="1">
      <c r="A21" t="s">
        <v>173</v>
      </c>
      <c r="B21" t="s">
        <v>174</v>
      </c>
      <c r="C21">
        <v>3</v>
      </c>
      <c r="D21">
        <v>2</v>
      </c>
      <c r="E21" t="s">
        <v>590</v>
      </c>
      <c r="G21" s="5"/>
      <c r="H21" s="1566"/>
      <c r="I21" s="615" t="s">
        <v>6</v>
      </c>
      <c r="J21" s="624">
        <v>710.06</v>
      </c>
      <c r="K21" s="625">
        <f t="shared" si="0"/>
        <v>816.57</v>
      </c>
      <c r="L21" s="624">
        <v>177.51</v>
      </c>
      <c r="M21" s="625">
        <f t="shared" si="1"/>
        <v>204.14</v>
      </c>
      <c r="N21" s="624">
        <v>118.35</v>
      </c>
      <c r="O21" s="811">
        <f t="shared" si="2"/>
        <v>136.1</v>
      </c>
      <c r="P21" s="624">
        <v>294.67</v>
      </c>
      <c r="Q21" s="625">
        <f t="shared" si="3"/>
        <v>338.87</v>
      </c>
      <c r="R21" s="624">
        <v>165.67</v>
      </c>
      <c r="S21" s="625">
        <f t="shared" si="4"/>
        <v>190.52</v>
      </c>
      <c r="T21" s="624">
        <v>118.35</v>
      </c>
      <c r="U21" s="626">
        <f t="shared" si="5"/>
        <v>136.1</v>
      </c>
      <c r="AB21" s="7"/>
      <c r="AC21" s="229"/>
      <c r="AD21" s="221"/>
      <c r="AE21" s="221"/>
      <c r="AF21" s="221"/>
      <c r="AG21" s="221"/>
      <c r="AH21" s="221"/>
      <c r="AK21" s="232"/>
      <c r="AL21" s="232"/>
      <c r="AM21" s="232"/>
      <c r="AN21" s="232"/>
      <c r="AO21" s="232"/>
      <c r="AP21" s="232"/>
    </row>
    <row r="22" spans="1:42" ht="21.6" customHeight="1">
      <c r="A22" t="s">
        <v>173</v>
      </c>
      <c r="B22" t="s">
        <v>174</v>
      </c>
      <c r="C22">
        <v>3</v>
      </c>
      <c r="D22">
        <v>3</v>
      </c>
      <c r="E22" t="s">
        <v>591</v>
      </c>
      <c r="G22" s="5"/>
      <c r="H22" s="1566"/>
      <c r="I22" s="615" t="s">
        <v>7</v>
      </c>
      <c r="J22" s="624">
        <v>656.27</v>
      </c>
      <c r="K22" s="625">
        <f t="shared" si="0"/>
        <v>754.71</v>
      </c>
      <c r="L22" s="624">
        <v>164.06</v>
      </c>
      <c r="M22" s="625">
        <f t="shared" si="1"/>
        <v>188.67</v>
      </c>
      <c r="N22" s="624">
        <v>109.39</v>
      </c>
      <c r="O22" s="811">
        <f t="shared" si="2"/>
        <v>125.8</v>
      </c>
      <c r="P22" s="624">
        <v>272.35000000000002</v>
      </c>
      <c r="Q22" s="625">
        <f t="shared" si="3"/>
        <v>313.2</v>
      </c>
      <c r="R22" s="624">
        <v>153.13</v>
      </c>
      <c r="S22" s="625">
        <f t="shared" si="4"/>
        <v>176.1</v>
      </c>
      <c r="T22" s="624">
        <v>109.39</v>
      </c>
      <c r="U22" s="626">
        <f t="shared" si="5"/>
        <v>125.8</v>
      </c>
      <c r="AB22" s="7"/>
      <c r="AC22" s="229"/>
      <c r="AD22" s="221"/>
      <c r="AE22" s="221"/>
      <c r="AF22" s="221"/>
      <c r="AG22" s="221"/>
      <c r="AH22" s="221"/>
      <c r="AK22" s="232"/>
      <c r="AL22" s="232"/>
      <c r="AM22" s="232"/>
      <c r="AN22" s="232"/>
      <c r="AO22" s="232"/>
      <c r="AP22" s="232"/>
    </row>
    <row r="23" spans="1:42" ht="21.6" customHeight="1" thickBot="1">
      <c r="A23" t="s">
        <v>173</v>
      </c>
      <c r="B23" t="s">
        <v>174</v>
      </c>
      <c r="C23">
        <v>3</v>
      </c>
      <c r="D23">
        <v>4</v>
      </c>
      <c r="E23" t="s">
        <v>592</v>
      </c>
      <c r="G23" s="5"/>
      <c r="H23" s="1584"/>
      <c r="I23" s="643" t="s">
        <v>115</v>
      </c>
      <c r="J23" s="644">
        <v>609.46</v>
      </c>
      <c r="K23" s="645">
        <f t="shared" si="0"/>
        <v>700.88</v>
      </c>
      <c r="L23" s="644">
        <v>152.36000000000001</v>
      </c>
      <c r="M23" s="645">
        <f t="shared" si="1"/>
        <v>175.21</v>
      </c>
      <c r="N23" s="644">
        <v>101.57</v>
      </c>
      <c r="O23" s="813">
        <f t="shared" si="2"/>
        <v>116.81</v>
      </c>
      <c r="P23" s="644">
        <v>252.92</v>
      </c>
      <c r="Q23" s="645">
        <f t="shared" si="3"/>
        <v>290.86</v>
      </c>
      <c r="R23" s="644">
        <v>142.21</v>
      </c>
      <c r="S23" s="645">
        <f t="shared" si="4"/>
        <v>163.54</v>
      </c>
      <c r="T23" s="644">
        <v>101.57</v>
      </c>
      <c r="U23" s="646">
        <f t="shared" si="5"/>
        <v>116.81</v>
      </c>
      <c r="AB23" s="232"/>
      <c r="AC23" s="229"/>
      <c r="AD23" s="222"/>
      <c r="AE23" s="222"/>
      <c r="AF23" s="222"/>
      <c r="AG23" s="222"/>
      <c r="AH23" s="222"/>
      <c r="AK23" s="232"/>
      <c r="AL23" s="232"/>
      <c r="AM23" s="232"/>
      <c r="AN23" s="232"/>
      <c r="AO23" s="232"/>
      <c r="AP23" s="232"/>
    </row>
    <row r="28" spans="1:42" ht="54" customHeight="1">
      <c r="A28" t="s">
        <v>124</v>
      </c>
      <c r="H28" s="2177" t="s">
        <v>601</v>
      </c>
      <c r="I28" s="2178"/>
      <c r="J28" s="2178"/>
      <c r="K28" s="2178"/>
      <c r="L28" s="2178"/>
      <c r="M28" s="2178"/>
      <c r="N28" s="2178"/>
      <c r="O28" s="2178"/>
      <c r="P28" s="2178"/>
      <c r="Q28" s="2178"/>
      <c r="R28" s="2178"/>
      <c r="S28" s="2178"/>
      <c r="T28" s="2178"/>
      <c r="U28" s="2179"/>
      <c r="AH28" s="2"/>
      <c r="AI28" s="3"/>
    </row>
    <row r="29" spans="1:42" ht="29.85" customHeight="1" thickBot="1">
      <c r="G29" s="4"/>
      <c r="H29" s="1394"/>
      <c r="I29" s="612"/>
      <c r="J29" s="2180" t="s">
        <v>394</v>
      </c>
      <c r="K29" s="2181"/>
      <c r="L29" s="2181"/>
      <c r="M29" s="2181"/>
      <c r="N29" s="2181"/>
      <c r="O29" s="2181"/>
      <c r="P29" s="2181"/>
      <c r="Q29" s="2181"/>
      <c r="R29" s="2181"/>
      <c r="S29" s="2181"/>
      <c r="T29" s="2181"/>
      <c r="U29" s="2182"/>
    </row>
    <row r="30" spans="1:42" ht="20.25" customHeight="1">
      <c r="G30" s="5"/>
      <c r="H30" s="1571" t="s">
        <v>27</v>
      </c>
      <c r="I30" s="607"/>
      <c r="J30" s="1574" t="s">
        <v>484</v>
      </c>
      <c r="K30" s="1575"/>
      <c r="L30" s="1575"/>
      <c r="M30" s="1575"/>
      <c r="N30" s="1575"/>
      <c r="O30" s="1576"/>
      <c r="P30" s="1574" t="s">
        <v>485</v>
      </c>
      <c r="Q30" s="1575"/>
      <c r="R30" s="1575"/>
      <c r="S30" s="1575"/>
      <c r="T30" s="1575"/>
      <c r="U30" s="1579"/>
    </row>
    <row r="31" spans="1:42" ht="20.25" customHeight="1">
      <c r="G31" s="5"/>
      <c r="H31" s="1572"/>
      <c r="I31" s="608" t="s">
        <v>1</v>
      </c>
      <c r="J31" s="1575" t="s">
        <v>2</v>
      </c>
      <c r="K31" s="1577"/>
      <c r="L31" s="1575" t="s">
        <v>3</v>
      </c>
      <c r="M31" s="1577"/>
      <c r="N31" s="1575" t="s">
        <v>4</v>
      </c>
      <c r="O31" s="1576"/>
      <c r="P31" s="1578" t="s">
        <v>2</v>
      </c>
      <c r="Q31" s="1577"/>
      <c r="R31" s="1575" t="s">
        <v>3</v>
      </c>
      <c r="S31" s="1577"/>
      <c r="T31" s="1575" t="s">
        <v>4</v>
      </c>
      <c r="U31" s="1579"/>
      <c r="AI31" s="6"/>
    </row>
    <row r="32" spans="1:42" ht="20.25" customHeight="1">
      <c r="A32" t="s">
        <v>76</v>
      </c>
      <c r="B32" t="s">
        <v>123</v>
      </c>
      <c r="C32" t="s">
        <v>120</v>
      </c>
      <c r="D32" t="s">
        <v>1</v>
      </c>
      <c r="E32" t="s">
        <v>121</v>
      </c>
      <c r="G32" s="5"/>
      <c r="H32" s="1573"/>
      <c r="I32" s="609"/>
      <c r="J32" s="610" t="s">
        <v>35</v>
      </c>
      <c r="K32" s="611" t="s">
        <v>26</v>
      </c>
      <c r="L32" s="612"/>
      <c r="M32" s="611" t="s">
        <v>26</v>
      </c>
      <c r="N32" s="612"/>
      <c r="O32" s="664" t="s">
        <v>26</v>
      </c>
      <c r="P32" s="612"/>
      <c r="Q32" s="611" t="s">
        <v>26</v>
      </c>
      <c r="R32" s="612"/>
      <c r="S32" s="611" t="s">
        <v>26</v>
      </c>
      <c r="T32" s="612"/>
      <c r="U32" s="613" t="s">
        <v>26</v>
      </c>
      <c r="AI32" s="6"/>
    </row>
    <row r="33" spans="1:40" ht="21.6" customHeight="1">
      <c r="A33" t="s">
        <v>193</v>
      </c>
      <c r="B33" t="s">
        <v>194</v>
      </c>
      <c r="C33">
        <v>0</v>
      </c>
      <c r="D33">
        <v>1</v>
      </c>
      <c r="E33" t="s">
        <v>348</v>
      </c>
      <c r="G33" s="5"/>
      <c r="H33" s="2183" t="s">
        <v>29</v>
      </c>
      <c r="I33" s="615" t="s">
        <v>5</v>
      </c>
      <c r="J33" s="616">
        <v>714.47</v>
      </c>
      <c r="K33" s="617">
        <f t="shared" ref="K33:K40" si="6">ROUND(J33 * (1 + VAT), 2)</f>
        <v>821.64</v>
      </c>
      <c r="L33" s="616">
        <v>178.62</v>
      </c>
      <c r="M33" s="617">
        <f t="shared" ref="M33:M40" si="7">ROUND(L33 * (1 + VAT), 2)</f>
        <v>205.41</v>
      </c>
      <c r="N33" s="616">
        <v>119.08</v>
      </c>
      <c r="O33" s="810">
        <f t="shared" ref="O33:O40" si="8">ROUND(N33 * (1 + VAT), 2)</f>
        <v>136.94</v>
      </c>
      <c r="P33" s="616">
        <v>296.5</v>
      </c>
      <c r="Q33" s="617">
        <f t="shared" ref="Q33:Q40" si="9">ROUND(P33 * (1 + VAT), 2)</f>
        <v>340.98</v>
      </c>
      <c r="R33" s="616">
        <v>166.71</v>
      </c>
      <c r="S33" s="617">
        <f t="shared" ref="S33:S40" si="10">ROUND(R33 * (1 + VAT), 2)</f>
        <v>191.72</v>
      </c>
      <c r="T33" s="616">
        <v>119.08</v>
      </c>
      <c r="U33" s="618">
        <f t="shared" ref="U33:U40" si="11">ROUND(T33 * (1 + VAT), 2)</f>
        <v>136.94</v>
      </c>
      <c r="AC33" s="231"/>
      <c r="AD33" s="220"/>
      <c r="AE33" s="220"/>
      <c r="AF33" s="220"/>
      <c r="AI33" s="232"/>
      <c r="AJ33" s="232"/>
      <c r="AK33" s="232"/>
      <c r="AL33" s="232"/>
      <c r="AM33" s="232"/>
      <c r="AN33" s="232"/>
    </row>
    <row r="34" spans="1:40" ht="22.8">
      <c r="A34" t="s">
        <v>193</v>
      </c>
      <c r="B34" t="s">
        <v>194</v>
      </c>
      <c r="C34">
        <v>0</v>
      </c>
      <c r="D34">
        <v>2</v>
      </c>
      <c r="E34" t="s">
        <v>594</v>
      </c>
      <c r="G34" s="5"/>
      <c r="H34" s="2184"/>
      <c r="I34" s="615" t="s">
        <v>9</v>
      </c>
      <c r="J34" s="624">
        <v>701.16</v>
      </c>
      <c r="K34" s="625">
        <f t="shared" si="6"/>
        <v>806.33</v>
      </c>
      <c r="L34" s="624">
        <v>175.28</v>
      </c>
      <c r="M34" s="625">
        <f t="shared" si="7"/>
        <v>201.57</v>
      </c>
      <c r="N34" s="624">
        <v>116.86</v>
      </c>
      <c r="O34" s="811">
        <f t="shared" si="8"/>
        <v>134.38999999999999</v>
      </c>
      <c r="P34" s="624">
        <v>290.98</v>
      </c>
      <c r="Q34" s="625">
        <f t="shared" si="9"/>
        <v>334.63</v>
      </c>
      <c r="R34" s="624">
        <v>163.61000000000001</v>
      </c>
      <c r="S34" s="625">
        <f t="shared" si="10"/>
        <v>188.15</v>
      </c>
      <c r="T34" s="624">
        <v>116.86</v>
      </c>
      <c r="U34" s="626">
        <f t="shared" si="11"/>
        <v>134.38999999999999</v>
      </c>
      <c r="AC34" s="221"/>
      <c r="AD34" s="221"/>
      <c r="AE34" s="221"/>
      <c r="AF34" s="221"/>
      <c r="AI34" s="232"/>
      <c r="AJ34" s="232"/>
      <c r="AK34" s="232"/>
      <c r="AL34" s="232"/>
      <c r="AM34" s="232"/>
      <c r="AN34" s="232"/>
    </row>
    <row r="35" spans="1:40" ht="22.8">
      <c r="A35" t="s">
        <v>193</v>
      </c>
      <c r="B35" t="s">
        <v>194</v>
      </c>
      <c r="C35">
        <v>1</v>
      </c>
      <c r="D35">
        <v>1</v>
      </c>
      <c r="E35" t="s">
        <v>595</v>
      </c>
      <c r="G35" s="5"/>
      <c r="H35" s="2183" t="s">
        <v>30</v>
      </c>
      <c r="I35" s="615" t="s">
        <v>5</v>
      </c>
      <c r="J35" s="616">
        <v>721.99</v>
      </c>
      <c r="K35" s="617">
        <f t="shared" si="6"/>
        <v>830.29</v>
      </c>
      <c r="L35" s="616">
        <v>180.49</v>
      </c>
      <c r="M35" s="617">
        <f t="shared" si="7"/>
        <v>207.56</v>
      </c>
      <c r="N35" s="616">
        <v>120.33</v>
      </c>
      <c r="O35" s="810">
        <f t="shared" si="8"/>
        <v>138.38</v>
      </c>
      <c r="P35" s="616">
        <v>299.62</v>
      </c>
      <c r="Q35" s="617">
        <f t="shared" si="9"/>
        <v>344.56</v>
      </c>
      <c r="R35" s="616">
        <v>168.46</v>
      </c>
      <c r="S35" s="617">
        <f t="shared" si="10"/>
        <v>193.73</v>
      </c>
      <c r="T35" s="616">
        <v>120.33</v>
      </c>
      <c r="U35" s="618">
        <f t="shared" si="11"/>
        <v>138.38</v>
      </c>
      <c r="AC35" s="231"/>
      <c r="AD35" s="220"/>
      <c r="AE35" s="220"/>
      <c r="AF35" s="220"/>
      <c r="AI35" s="232"/>
      <c r="AJ35" s="232"/>
      <c r="AK35" s="232"/>
      <c r="AL35" s="232"/>
      <c r="AM35" s="232"/>
      <c r="AN35" s="232"/>
    </row>
    <row r="36" spans="1:40" ht="22.95" customHeight="1">
      <c r="A36" t="s">
        <v>193</v>
      </c>
      <c r="B36" t="s">
        <v>194</v>
      </c>
      <c r="C36">
        <v>1</v>
      </c>
      <c r="D36">
        <v>2</v>
      </c>
      <c r="E36" t="s">
        <v>596</v>
      </c>
      <c r="G36" s="5"/>
      <c r="H36" s="2184"/>
      <c r="I36" s="615" t="s">
        <v>9</v>
      </c>
      <c r="J36" s="624">
        <v>708.55</v>
      </c>
      <c r="K36" s="625">
        <f t="shared" si="6"/>
        <v>814.83</v>
      </c>
      <c r="L36" s="624">
        <v>177.13</v>
      </c>
      <c r="M36" s="625">
        <f t="shared" si="7"/>
        <v>203.7</v>
      </c>
      <c r="N36" s="624">
        <v>118.09</v>
      </c>
      <c r="O36" s="811">
        <f t="shared" si="8"/>
        <v>135.80000000000001</v>
      </c>
      <c r="P36" s="624">
        <v>294.04000000000002</v>
      </c>
      <c r="Q36" s="625">
        <f t="shared" si="9"/>
        <v>338.15</v>
      </c>
      <c r="R36" s="624">
        <v>165.34</v>
      </c>
      <c r="S36" s="625">
        <f t="shared" si="10"/>
        <v>190.14</v>
      </c>
      <c r="T36" s="624">
        <v>118.09</v>
      </c>
      <c r="U36" s="626">
        <f t="shared" si="11"/>
        <v>135.80000000000001</v>
      </c>
      <c r="AC36" s="221"/>
      <c r="AD36" s="221"/>
      <c r="AE36" s="221"/>
      <c r="AF36" s="221"/>
      <c r="AI36" s="232"/>
      <c r="AJ36" s="232"/>
      <c r="AK36" s="232"/>
      <c r="AL36" s="232"/>
      <c r="AM36" s="232"/>
      <c r="AN36" s="232"/>
    </row>
    <row r="37" spans="1:40" ht="21.6" customHeight="1">
      <c r="A37" t="s">
        <v>193</v>
      </c>
      <c r="B37" t="s">
        <v>194</v>
      </c>
      <c r="C37">
        <v>2</v>
      </c>
      <c r="D37">
        <v>1</v>
      </c>
      <c r="E37" t="s">
        <v>597</v>
      </c>
      <c r="G37" s="5"/>
      <c r="H37" s="2183" t="s">
        <v>31</v>
      </c>
      <c r="I37" s="615" t="s">
        <v>5</v>
      </c>
      <c r="J37" s="616">
        <v>729.51</v>
      </c>
      <c r="K37" s="617">
        <f t="shared" si="6"/>
        <v>838.94</v>
      </c>
      <c r="L37" s="616">
        <v>182.37</v>
      </c>
      <c r="M37" s="617">
        <f t="shared" si="7"/>
        <v>209.73</v>
      </c>
      <c r="N37" s="616">
        <v>121.58</v>
      </c>
      <c r="O37" s="810">
        <f t="shared" si="8"/>
        <v>139.82</v>
      </c>
      <c r="P37" s="616">
        <v>302.74</v>
      </c>
      <c r="Q37" s="617">
        <f t="shared" si="9"/>
        <v>348.15</v>
      </c>
      <c r="R37" s="616">
        <v>170.22</v>
      </c>
      <c r="S37" s="617">
        <f t="shared" si="10"/>
        <v>195.75</v>
      </c>
      <c r="T37" s="616">
        <v>121.58</v>
      </c>
      <c r="U37" s="618">
        <f t="shared" si="11"/>
        <v>139.82</v>
      </c>
      <c r="AC37" s="231"/>
      <c r="AD37" s="220"/>
      <c r="AE37" s="220"/>
      <c r="AF37" s="220"/>
      <c r="AI37" s="232"/>
      <c r="AJ37" s="232"/>
      <c r="AK37" s="232"/>
      <c r="AL37" s="232"/>
      <c r="AM37" s="232"/>
      <c r="AN37" s="232"/>
    </row>
    <row r="38" spans="1:40" ht="21.6" customHeight="1">
      <c r="A38" t="s">
        <v>193</v>
      </c>
      <c r="B38" t="s">
        <v>194</v>
      </c>
      <c r="C38">
        <v>2</v>
      </c>
      <c r="D38">
        <v>2</v>
      </c>
      <c r="E38" t="s">
        <v>598</v>
      </c>
      <c r="G38" s="5"/>
      <c r="H38" s="2184"/>
      <c r="I38" s="615" t="s">
        <v>9</v>
      </c>
      <c r="J38" s="624">
        <v>715.93</v>
      </c>
      <c r="K38" s="625">
        <f t="shared" si="6"/>
        <v>823.32</v>
      </c>
      <c r="L38" s="624">
        <v>178.99</v>
      </c>
      <c r="M38" s="625">
        <f t="shared" si="7"/>
        <v>205.84</v>
      </c>
      <c r="N38" s="624">
        <v>119.33</v>
      </c>
      <c r="O38" s="811">
        <f t="shared" si="8"/>
        <v>137.22999999999999</v>
      </c>
      <c r="P38" s="624">
        <v>297.11</v>
      </c>
      <c r="Q38" s="625">
        <f t="shared" si="9"/>
        <v>341.68</v>
      </c>
      <c r="R38" s="624">
        <v>167.06</v>
      </c>
      <c r="S38" s="625">
        <f t="shared" si="10"/>
        <v>192.12</v>
      </c>
      <c r="T38" s="624">
        <v>119.33</v>
      </c>
      <c r="U38" s="626">
        <f t="shared" si="11"/>
        <v>137.22999999999999</v>
      </c>
      <c r="AC38" s="221"/>
      <c r="AD38" s="221"/>
      <c r="AE38" s="221"/>
      <c r="AF38" s="221"/>
      <c r="AI38" s="232"/>
      <c r="AJ38" s="232"/>
      <c r="AK38" s="232"/>
      <c r="AL38" s="232"/>
      <c r="AM38" s="232"/>
      <c r="AN38" s="232"/>
    </row>
    <row r="39" spans="1:40" ht="21.6" customHeight="1">
      <c r="A39" t="s">
        <v>193</v>
      </c>
      <c r="B39" t="s">
        <v>194</v>
      </c>
      <c r="C39">
        <v>3</v>
      </c>
      <c r="D39">
        <v>1</v>
      </c>
      <c r="E39" t="s">
        <v>599</v>
      </c>
      <c r="G39" s="8"/>
      <c r="H39" s="2183" t="s">
        <v>32</v>
      </c>
      <c r="I39" s="615" t="s">
        <v>5</v>
      </c>
      <c r="J39" s="616">
        <v>737.02</v>
      </c>
      <c r="K39" s="617">
        <f t="shared" si="6"/>
        <v>847.57</v>
      </c>
      <c r="L39" s="616">
        <v>184.24</v>
      </c>
      <c r="M39" s="617">
        <f t="shared" si="7"/>
        <v>211.88</v>
      </c>
      <c r="N39" s="616">
        <v>122.83</v>
      </c>
      <c r="O39" s="810">
        <f t="shared" si="8"/>
        <v>141.25</v>
      </c>
      <c r="P39" s="616">
        <v>305.85000000000002</v>
      </c>
      <c r="Q39" s="617">
        <f t="shared" si="9"/>
        <v>351.73</v>
      </c>
      <c r="R39" s="616">
        <v>171.97</v>
      </c>
      <c r="S39" s="617">
        <f t="shared" si="10"/>
        <v>197.77</v>
      </c>
      <c r="T39" s="616">
        <v>122.83</v>
      </c>
      <c r="U39" s="618">
        <f t="shared" si="11"/>
        <v>141.25</v>
      </c>
      <c r="AC39" s="231"/>
      <c r="AD39" s="220"/>
      <c r="AE39" s="220"/>
      <c r="AF39" s="220"/>
      <c r="AI39" s="232"/>
      <c r="AJ39" s="232"/>
      <c r="AK39" s="232"/>
      <c r="AL39" s="232"/>
      <c r="AM39" s="232"/>
      <c r="AN39" s="232"/>
    </row>
    <row r="40" spans="1:40" ht="21.6" customHeight="1" thickBot="1">
      <c r="A40" t="s">
        <v>193</v>
      </c>
      <c r="B40" t="s">
        <v>194</v>
      </c>
      <c r="C40">
        <v>3</v>
      </c>
      <c r="D40">
        <v>2</v>
      </c>
      <c r="E40" t="s">
        <v>600</v>
      </c>
      <c r="G40" s="8"/>
      <c r="H40" s="2185"/>
      <c r="I40" s="1395" t="s">
        <v>9</v>
      </c>
      <c r="J40" s="644">
        <v>723.31</v>
      </c>
      <c r="K40" s="645">
        <f t="shared" si="6"/>
        <v>831.81</v>
      </c>
      <c r="L40" s="644">
        <v>180.82</v>
      </c>
      <c r="M40" s="645">
        <f t="shared" si="7"/>
        <v>207.94</v>
      </c>
      <c r="N40" s="644">
        <v>120.56</v>
      </c>
      <c r="O40" s="813">
        <f t="shared" si="8"/>
        <v>138.63999999999999</v>
      </c>
      <c r="P40" s="644">
        <v>300.18</v>
      </c>
      <c r="Q40" s="645">
        <f t="shared" si="9"/>
        <v>345.21</v>
      </c>
      <c r="R40" s="644">
        <v>168.78</v>
      </c>
      <c r="S40" s="645">
        <f t="shared" si="10"/>
        <v>194.1</v>
      </c>
      <c r="T40" s="644">
        <v>120.56</v>
      </c>
      <c r="U40" s="646">
        <f t="shared" si="11"/>
        <v>138.63999999999999</v>
      </c>
      <c r="AC40" s="221"/>
      <c r="AD40" s="221"/>
      <c r="AE40" s="221"/>
      <c r="AF40" s="221"/>
      <c r="AI40" s="232"/>
      <c r="AJ40" s="232"/>
      <c r="AK40" s="232"/>
      <c r="AL40" s="232"/>
      <c r="AM40" s="232"/>
      <c r="AN40" s="232"/>
    </row>
    <row r="44" spans="1:40" ht="45.6" customHeight="1" thickBot="1">
      <c r="H44" s="2169" t="s">
        <v>602</v>
      </c>
      <c r="I44" s="2170"/>
      <c r="J44" s="2170"/>
      <c r="K44" s="2170"/>
      <c r="L44" s="2170"/>
      <c r="M44" s="2170"/>
      <c r="N44" s="2170"/>
      <c r="O44" s="2170"/>
      <c r="P44" s="2170"/>
      <c r="Q44" s="2170"/>
      <c r="R44" s="2170"/>
      <c r="S44" s="2171"/>
    </row>
    <row r="45" spans="1:40" ht="26.25" customHeight="1" thickBot="1">
      <c r="H45" s="2148" t="s">
        <v>394</v>
      </c>
      <c r="I45" s="2174"/>
      <c r="J45" s="2174"/>
      <c r="K45" s="2174"/>
      <c r="L45" s="2174"/>
      <c r="M45" s="2174"/>
      <c r="N45" s="2174"/>
      <c r="O45" s="2174"/>
      <c r="P45" s="2174"/>
      <c r="Q45" s="2174"/>
      <c r="R45" s="2174"/>
      <c r="S45" s="2175"/>
    </row>
    <row r="46" spans="1:40" ht="26.25" customHeight="1">
      <c r="H46" s="2162" t="s">
        <v>484</v>
      </c>
      <c r="I46" s="2167"/>
      <c r="J46" s="2167"/>
      <c r="K46" s="2167"/>
      <c r="L46" s="2167"/>
      <c r="M46" s="2176"/>
      <c r="N46" s="2166" t="s">
        <v>485</v>
      </c>
      <c r="O46" s="2167"/>
      <c r="P46" s="2167"/>
      <c r="Q46" s="2167"/>
      <c r="R46" s="2167"/>
      <c r="S46" s="2168"/>
    </row>
    <row r="47" spans="1:40" ht="22.8">
      <c r="H47" s="1588" t="s">
        <v>2</v>
      </c>
      <c r="I47" s="1577"/>
      <c r="J47" s="2172" t="s">
        <v>3</v>
      </c>
      <c r="K47" s="1577"/>
      <c r="L47" s="2172" t="s">
        <v>4</v>
      </c>
      <c r="M47" s="1576"/>
      <c r="N47" s="2173" t="s">
        <v>2</v>
      </c>
      <c r="O47" s="1577"/>
      <c r="P47" s="2172" t="s">
        <v>3</v>
      </c>
      <c r="Q47" s="1577"/>
      <c r="R47" s="2172" t="s">
        <v>4</v>
      </c>
      <c r="S47" s="1579"/>
    </row>
    <row r="48" spans="1:40" ht="27" customHeight="1" thickBot="1">
      <c r="H48" s="1341" t="s">
        <v>35</v>
      </c>
      <c r="I48" s="1342" t="s">
        <v>26</v>
      </c>
      <c r="J48" s="1343"/>
      <c r="K48" s="1342" t="s">
        <v>26</v>
      </c>
      <c r="L48" s="1343"/>
      <c r="M48" s="1344" t="s">
        <v>26</v>
      </c>
      <c r="N48" s="1343"/>
      <c r="O48" s="1342" t="s">
        <v>26</v>
      </c>
      <c r="P48" s="1343"/>
      <c r="Q48" s="1342" t="s">
        <v>26</v>
      </c>
      <c r="R48" s="1343"/>
      <c r="S48" s="1345" t="s">
        <v>26</v>
      </c>
    </row>
    <row r="49" spans="2:19" ht="27" customHeight="1" thickBot="1">
      <c r="B49" t="s">
        <v>569</v>
      </c>
      <c r="H49" s="1348">
        <v>707.51</v>
      </c>
      <c r="I49" s="845">
        <f>ROUND(H49 * (1 + VAT), 2)</f>
        <v>813.64</v>
      </c>
      <c r="J49" s="1348">
        <v>201.65</v>
      </c>
      <c r="K49" s="845">
        <f>ROUND(J49 * (1 + VAT), 2)</f>
        <v>231.9</v>
      </c>
      <c r="L49" s="1348">
        <v>142.69999999999999</v>
      </c>
      <c r="M49" s="845">
        <f>ROUND(L49 * (1 + VAT), 2)</f>
        <v>164.11</v>
      </c>
      <c r="N49" s="1349">
        <v>318.39</v>
      </c>
      <c r="O49" s="845">
        <f>ROUND(N49 * (1 + VAT), 2)</f>
        <v>366.15</v>
      </c>
      <c r="P49" s="1349">
        <v>189.87</v>
      </c>
      <c r="Q49" s="845">
        <f>ROUND(P49 * (1 + VAT), 2)</f>
        <v>218.35</v>
      </c>
      <c r="R49" s="1349">
        <v>142.69999999999999</v>
      </c>
      <c r="S49" s="1350">
        <f>ROUND(R49 * (1 + VAT), 2)</f>
        <v>164.11</v>
      </c>
    </row>
    <row r="50" spans="2:19" ht="20.399999999999999">
      <c r="D50" s="253"/>
      <c r="H50" s="1351" t="s">
        <v>563</v>
      </c>
      <c r="I50" s="253"/>
      <c r="J50" s="253"/>
      <c r="K50" s="253"/>
    </row>
  </sheetData>
  <mergeCells count="40">
    <mergeCell ref="H28:U28"/>
    <mergeCell ref="H33:H34"/>
    <mergeCell ref="H35:H36"/>
    <mergeCell ref="H37:H38"/>
    <mergeCell ref="H39:H40"/>
    <mergeCell ref="H3:U3"/>
    <mergeCell ref="J29:U29"/>
    <mergeCell ref="H30:H32"/>
    <mergeCell ref="J30:O30"/>
    <mergeCell ref="P30:U30"/>
    <mergeCell ref="J31:K31"/>
    <mergeCell ref="L31:M31"/>
    <mergeCell ref="N31:O31"/>
    <mergeCell ref="P31:Q31"/>
    <mergeCell ref="R31:S31"/>
    <mergeCell ref="T31:U31"/>
    <mergeCell ref="H8:H11"/>
    <mergeCell ref="H12:H15"/>
    <mergeCell ref="H16:H19"/>
    <mergeCell ref="H20:H23"/>
    <mergeCell ref="J4:U4"/>
    <mergeCell ref="N46:S46"/>
    <mergeCell ref="H44:S44"/>
    <mergeCell ref="H47:I47"/>
    <mergeCell ref="J47:K47"/>
    <mergeCell ref="L47:M47"/>
    <mergeCell ref="N47:O47"/>
    <mergeCell ref="P47:Q47"/>
    <mergeCell ref="R47:S47"/>
    <mergeCell ref="H45:S45"/>
    <mergeCell ref="H46:M46"/>
    <mergeCell ref="H5:H7"/>
    <mergeCell ref="J5:O5"/>
    <mergeCell ref="P5:U5"/>
    <mergeCell ref="J6:K6"/>
    <mergeCell ref="L6:M6"/>
    <mergeCell ref="N6:O6"/>
    <mergeCell ref="P6:Q6"/>
    <mergeCell ref="R6:S6"/>
    <mergeCell ref="T6:U6"/>
  </mergeCells>
  <conditionalFormatting sqref="AC8:AC9 AC13:AC23">
    <cfRule type="cellIs" dxfId="3" priority="2" stopIfTrue="1" operator="equal">
      <formula>"check"</formula>
    </cfRule>
  </conditionalFormatting>
  <conditionalFormatting sqref="AC33 AC35 AC37 AC39">
    <cfRule type="cellIs" dxfId="2" priority="1" stopIfTrue="1" operator="notEqual">
      <formula>0</formula>
    </cfRule>
  </conditionalFormatting>
  <conditionalFormatting sqref="AE8 AE12 AE16 AE20">
    <cfRule type="cellIs" dxfId="1" priority="3" stopIfTrue="1" operator="notEqual">
      <formula>0</formula>
    </cfRule>
  </conditionalFormatting>
  <hyperlinks>
    <hyperlink ref="C1" location="Menu!A1" display="Back to menu" xr:uid="{B6620561-215C-4FC9-A626-31AD4E558B81}"/>
    <hyperlink ref="H50" location="'Gen Reconciliatons'!E33" display="Refer to Gen-offset tables for the credit rate for energy exported" xr:uid="{5E225F69-120D-4E03-98E6-352EBD626EAE}"/>
  </hyperlinks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4" tint="0.59999389629810485"/>
    <pageSetUpPr fitToPage="1"/>
  </sheetPr>
  <dimension ref="A1:O70"/>
  <sheetViews>
    <sheetView showGridLines="0" topLeftCell="F1" zoomScale="73" zoomScaleNormal="73" workbookViewId="0">
      <selection activeCell="J19" sqref="J19"/>
    </sheetView>
  </sheetViews>
  <sheetFormatPr defaultColWidth="9.109375" defaultRowHeight="13.2"/>
  <cols>
    <col min="1" max="1" width="8.5546875" hidden="1" customWidth="1"/>
    <col min="2" max="2" width="6.6640625" hidden="1" customWidth="1"/>
    <col min="3" max="3" width="7.88671875" hidden="1" customWidth="1"/>
    <col min="4" max="4" width="9.109375" hidden="1" customWidth="1"/>
    <col min="5" max="5" width="10.109375" hidden="1" customWidth="1"/>
    <col min="6" max="6" width="9.109375" customWidth="1"/>
    <col min="7" max="7" width="2.109375" customWidth="1"/>
    <col min="8" max="8" width="33" customWidth="1"/>
    <col min="9" max="9" width="25.109375" customWidth="1"/>
    <col min="10" max="10" width="19.33203125" customWidth="1"/>
    <col min="11" max="11" width="18.5546875" bestFit="1" customWidth="1"/>
    <col min="12" max="12" width="18.44140625" customWidth="1"/>
    <col min="13" max="13" width="20.33203125" customWidth="1"/>
    <col min="14" max="14" width="14.88671875" customWidth="1"/>
    <col min="15" max="15" width="36.6640625" customWidth="1"/>
    <col min="16" max="16" width="2.44140625" customWidth="1"/>
    <col min="17" max="17" width="13.33203125" customWidth="1"/>
    <col min="18" max="19" width="13.44140625" customWidth="1"/>
  </cols>
  <sheetData>
    <row r="1" spans="1:15" ht="20.399999999999999">
      <c r="H1" s="359" t="s">
        <v>224</v>
      </c>
    </row>
    <row r="2" spans="1:15" ht="13.8" thickBot="1">
      <c r="A2" t="s">
        <v>124</v>
      </c>
    </row>
    <row r="3" spans="1:15" ht="28.8" thickBot="1">
      <c r="H3" s="2229" t="s">
        <v>503</v>
      </c>
      <c r="I3" s="2230"/>
      <c r="J3" s="2230"/>
      <c r="K3" s="2230"/>
      <c r="L3" s="2230"/>
      <c r="M3" s="2230"/>
      <c r="N3" s="2231"/>
    </row>
    <row r="4" spans="1:15" ht="32.4" customHeight="1">
      <c r="H4" s="215"/>
    </row>
    <row r="5" spans="1:15" ht="4.95" customHeight="1" thickBot="1">
      <c r="H5" s="253"/>
      <c r="I5" s="253"/>
      <c r="J5" s="253"/>
      <c r="K5" s="253"/>
      <c r="L5" s="253"/>
      <c r="M5" s="253"/>
    </row>
    <row r="6" spans="1:15" s="217" customFormat="1" ht="21.6" thickBot="1">
      <c r="H6" s="2232" t="s">
        <v>228</v>
      </c>
      <c r="I6" s="2233"/>
      <c r="J6" s="2233"/>
      <c r="K6" s="2234"/>
      <c r="L6" s="374"/>
      <c r="M6" s="374"/>
    </row>
    <row r="7" spans="1:15" ht="20.399999999999999">
      <c r="H7" s="575"/>
      <c r="I7" s="576"/>
      <c r="J7" s="2235" t="s">
        <v>226</v>
      </c>
      <c r="K7" s="2215"/>
      <c r="L7" s="253"/>
      <c r="M7" s="253"/>
    </row>
    <row r="8" spans="1:15" ht="20.399999999999999">
      <c r="H8" s="577"/>
      <c r="I8" s="578"/>
      <c r="J8" s="2236"/>
      <c r="K8" s="2216"/>
      <c r="L8" s="253"/>
      <c r="M8" s="253"/>
      <c r="O8" s="1195"/>
    </row>
    <row r="9" spans="1:15" ht="21">
      <c r="A9" t="s">
        <v>76</v>
      </c>
      <c r="B9" t="s">
        <v>123</v>
      </c>
      <c r="C9" t="s">
        <v>120</v>
      </c>
      <c r="D9" t="s">
        <v>1</v>
      </c>
      <c r="E9" t="s">
        <v>121</v>
      </c>
      <c r="H9" s="2237" t="s">
        <v>76</v>
      </c>
      <c r="I9" s="2238"/>
      <c r="J9" s="579"/>
      <c r="K9" s="580" t="s">
        <v>26</v>
      </c>
      <c r="L9" s="253"/>
      <c r="M9" s="253"/>
    </row>
    <row r="10" spans="1:15" ht="21">
      <c r="H10" s="2239" t="s">
        <v>77</v>
      </c>
      <c r="I10" s="2240"/>
      <c r="J10" s="273"/>
      <c r="K10" s="274"/>
      <c r="L10" s="253"/>
      <c r="M10" s="253"/>
    </row>
    <row r="11" spans="1:15" ht="21">
      <c r="A11" t="s">
        <v>173</v>
      </c>
      <c r="B11" t="s">
        <v>174</v>
      </c>
      <c r="C11">
        <v>0</v>
      </c>
      <c r="D11">
        <v>1</v>
      </c>
      <c r="E11" t="str">
        <f>B11&amp;C11&amp;D11&amp;IF($A$2="Non-municipal","N",IF($A$2="Municiple","Y","error"))</f>
        <v>Me01N</v>
      </c>
      <c r="H11" s="2241"/>
      <c r="I11" s="2242"/>
      <c r="J11" s="275">
        <v>5.37</v>
      </c>
      <c r="K11" s="276">
        <f>ROUND(J11 * (1 + VAT), 2)</f>
        <v>6.18</v>
      </c>
      <c r="L11" s="253"/>
      <c r="M11" s="253"/>
    </row>
    <row r="12" spans="1:15" ht="21.6" thickBot="1">
      <c r="H12" s="2243"/>
      <c r="I12" s="2244"/>
      <c r="J12" s="277"/>
      <c r="K12" s="278"/>
      <c r="L12" s="253"/>
      <c r="M12" s="253"/>
    </row>
    <row r="13" spans="1:15" ht="4.95" customHeight="1">
      <c r="H13" s="367"/>
      <c r="I13" s="367"/>
      <c r="J13" s="275"/>
      <c r="K13" s="375"/>
      <c r="L13" s="275"/>
      <c r="M13" s="375"/>
    </row>
    <row r="14" spans="1:15" ht="21.6" thickBot="1">
      <c r="H14" s="367"/>
      <c r="I14" s="367"/>
      <c r="J14" s="275"/>
      <c r="K14" s="375"/>
      <c r="L14" s="275"/>
      <c r="M14" s="375"/>
    </row>
    <row r="15" spans="1:15" s="217" customFormat="1" ht="21.6" thickBot="1">
      <c r="H15" s="2226" t="s">
        <v>71</v>
      </c>
      <c r="I15" s="2227"/>
      <c r="J15" s="2227"/>
      <c r="K15" s="2227"/>
      <c r="L15" s="2227"/>
      <c r="M15" s="2228"/>
    </row>
    <row r="16" spans="1:15">
      <c r="H16" s="2208" t="s">
        <v>110</v>
      </c>
      <c r="I16" s="2209"/>
      <c r="J16" s="2211" t="s">
        <v>577</v>
      </c>
      <c r="K16" s="2212"/>
      <c r="L16" s="2211" t="s">
        <v>229</v>
      </c>
      <c r="M16" s="2215"/>
    </row>
    <row r="17" spans="1:15" ht="13.8">
      <c r="H17" s="2210"/>
      <c r="I17" s="2189"/>
      <c r="J17" s="2213"/>
      <c r="K17" s="2214"/>
      <c r="L17" s="2213"/>
      <c r="M17" s="2216"/>
      <c r="N17" s="216"/>
      <c r="O17" s="216"/>
    </row>
    <row r="18" spans="1:15">
      <c r="H18" s="2210"/>
      <c r="I18" s="2189"/>
      <c r="J18" s="2213"/>
      <c r="K18" s="2214"/>
      <c r="L18" s="2213"/>
      <c r="M18" s="2216"/>
    </row>
    <row r="19" spans="1:15" ht="20.399999999999999">
      <c r="A19" s="228"/>
      <c r="H19" s="2217" t="s">
        <v>204</v>
      </c>
      <c r="I19" s="2218"/>
      <c r="J19" s="581"/>
      <c r="K19" s="582"/>
      <c r="L19" s="581"/>
      <c r="M19" s="580"/>
    </row>
    <row r="20" spans="1:15" ht="20.399999999999999">
      <c r="A20" t="s">
        <v>76</v>
      </c>
      <c r="B20" t="s">
        <v>123</v>
      </c>
      <c r="C20" t="s">
        <v>120</v>
      </c>
      <c r="D20" t="s">
        <v>1</v>
      </c>
      <c r="E20" t="s">
        <v>121</v>
      </c>
      <c r="H20" s="2219" t="s">
        <v>205</v>
      </c>
      <c r="I20" s="2220"/>
      <c r="J20" s="583"/>
      <c r="K20" s="584" t="s">
        <v>26</v>
      </c>
      <c r="L20" s="583"/>
      <c r="M20" s="585" t="s">
        <v>26</v>
      </c>
    </row>
    <row r="21" spans="1:15" ht="21">
      <c r="A21" t="s">
        <v>175</v>
      </c>
      <c r="B21" t="s">
        <v>176</v>
      </c>
      <c r="C21">
        <v>0</v>
      </c>
      <c r="D21">
        <v>1</v>
      </c>
      <c r="E21" t="str">
        <f>B21&amp;C21&amp;D21&amp;IF($B$28="Non-municipal","N",IF($B$28="Municiple","Y","error"))</f>
        <v>Mi01N</v>
      </c>
      <c r="H21" s="2221" t="s">
        <v>98</v>
      </c>
      <c r="I21" s="2222"/>
      <c r="J21" s="262">
        <v>14.94</v>
      </c>
      <c r="K21" s="270">
        <f>ROUND(J21 * (1+ VAT), 2)</f>
        <v>17.18</v>
      </c>
      <c r="L21" s="262">
        <v>0.79</v>
      </c>
      <c r="M21" s="270">
        <f>ROUND(L21 * (1+ VAT), 2)</f>
        <v>0.91</v>
      </c>
    </row>
    <row r="22" spans="1:15" ht="21">
      <c r="A22" t="s">
        <v>175</v>
      </c>
      <c r="B22" t="s">
        <v>176</v>
      </c>
      <c r="C22">
        <v>0</v>
      </c>
      <c r="D22">
        <v>1</v>
      </c>
      <c r="E22" t="str">
        <f t="shared" ref="E22:E25" si="0">B22&amp;C22&amp;D22&amp;IF($B$28="Non-municipal","N",IF($B$28="Municiple","Y","error"))</f>
        <v>Mi01N</v>
      </c>
      <c r="H22" s="2221" t="s">
        <v>99</v>
      </c>
      <c r="I22" s="2222"/>
      <c r="J22" s="265">
        <v>69.91</v>
      </c>
      <c r="K22" s="269">
        <f>ROUND(J22 * (1+ VAT), 2)</f>
        <v>80.400000000000006</v>
      </c>
      <c r="L22" s="265">
        <v>13.49</v>
      </c>
      <c r="M22" s="269">
        <f>ROUND(L22 * (1+ VAT), 2)</f>
        <v>15.51</v>
      </c>
    </row>
    <row r="23" spans="1:15" ht="21">
      <c r="A23" t="s">
        <v>175</v>
      </c>
      <c r="B23" t="s">
        <v>176</v>
      </c>
      <c r="C23">
        <v>0</v>
      </c>
      <c r="D23">
        <v>1</v>
      </c>
      <c r="E23" t="str">
        <f t="shared" si="0"/>
        <v>Mi01N</v>
      </c>
      <c r="H23" s="2221" t="s">
        <v>114</v>
      </c>
      <c r="I23" s="2222"/>
      <c r="J23" s="265">
        <v>215.91</v>
      </c>
      <c r="K23" s="269">
        <f>ROUND(J23 * (1+ VAT), 2)</f>
        <v>248.3</v>
      </c>
      <c r="L23" s="265">
        <v>21.07</v>
      </c>
      <c r="M23" s="269">
        <f>ROUND(L23 * (1+ VAT), 2)</f>
        <v>24.23</v>
      </c>
    </row>
    <row r="24" spans="1:15" ht="21">
      <c r="A24" t="s">
        <v>175</v>
      </c>
      <c r="B24" t="s">
        <v>176</v>
      </c>
      <c r="C24">
        <v>0</v>
      </c>
      <c r="D24">
        <v>1</v>
      </c>
      <c r="E24" t="str">
        <f t="shared" si="0"/>
        <v>Mi01N</v>
      </c>
      <c r="H24" s="2221" t="s">
        <v>100</v>
      </c>
      <c r="I24" s="2222"/>
      <c r="J24" s="262">
        <v>215.91</v>
      </c>
      <c r="K24" s="270">
        <f>ROUND(J24 * (1+ VAT), 2)</f>
        <v>248.3</v>
      </c>
      <c r="L24" s="262">
        <v>21.07</v>
      </c>
      <c r="M24" s="270">
        <f>ROUND(L24 * (1+ VAT), 2)</f>
        <v>24.23</v>
      </c>
    </row>
    <row r="25" spans="1:15" ht="21.6" thickBot="1">
      <c r="A25" t="s">
        <v>175</v>
      </c>
      <c r="B25" t="s">
        <v>176</v>
      </c>
      <c r="C25">
        <v>0</v>
      </c>
      <c r="D25">
        <v>1</v>
      </c>
      <c r="E25" t="str">
        <f t="shared" si="0"/>
        <v>Mi01N</v>
      </c>
      <c r="H25" s="2223" t="s">
        <v>118</v>
      </c>
      <c r="I25" s="2224"/>
      <c r="J25" s="267">
        <v>1216.44</v>
      </c>
      <c r="K25" s="272">
        <f>ROUND(J25 * (1+ VAT), 2)</f>
        <v>1398.91</v>
      </c>
      <c r="L25" s="267">
        <v>21.07</v>
      </c>
      <c r="M25" s="272">
        <f>ROUND(L25 * (1+ VAT), 2)</f>
        <v>24.23</v>
      </c>
    </row>
    <row r="26" spans="1:15" ht="21">
      <c r="H26" s="2225"/>
      <c r="I26" s="2225"/>
      <c r="J26" s="271"/>
      <c r="K26" s="296"/>
      <c r="L26" s="253"/>
      <c r="M26" s="253"/>
    </row>
    <row r="27" spans="1:15" ht="21" thickBot="1">
      <c r="H27" s="253"/>
      <c r="I27" s="253"/>
      <c r="J27" s="253"/>
      <c r="K27" s="253"/>
      <c r="L27" s="253"/>
      <c r="M27" s="253"/>
    </row>
    <row r="28" spans="1:15" s="217" customFormat="1" ht="21.6" thickBot="1">
      <c r="B28" s="217" t="s">
        <v>124</v>
      </c>
      <c r="H28" s="2205" t="s">
        <v>95</v>
      </c>
      <c r="I28" s="2206"/>
      <c r="J28" s="2207"/>
      <c r="K28" s="376"/>
      <c r="L28" s="374"/>
      <c r="M28" s="374"/>
    </row>
    <row r="29" spans="1:15" ht="42">
      <c r="A29" t="s">
        <v>76</v>
      </c>
      <c r="B29" t="s">
        <v>123</v>
      </c>
      <c r="C29" t="s">
        <v>120</v>
      </c>
      <c r="D29" t="s">
        <v>1</v>
      </c>
      <c r="E29" t="s">
        <v>121</v>
      </c>
      <c r="H29" s="586" t="s">
        <v>41</v>
      </c>
      <c r="I29" s="587" t="s">
        <v>42</v>
      </c>
      <c r="J29" s="588" t="s">
        <v>43</v>
      </c>
      <c r="K29" s="379"/>
      <c r="L29" s="253"/>
      <c r="M29" s="253"/>
    </row>
    <row r="30" spans="1:15" ht="20.399999999999999">
      <c r="A30" s="245" t="s">
        <v>195</v>
      </c>
      <c r="B30" s="247" t="s">
        <v>172</v>
      </c>
      <c r="C30">
        <v>0</v>
      </c>
      <c r="D30">
        <v>4</v>
      </c>
      <c r="E30" t="str">
        <f>B30&amp;C30&amp;D30&amp;IF($B$28="Non-municipal","N",IF($B$28="Municiple","Y","error"))</f>
        <v>TxLoss04N</v>
      </c>
      <c r="H30" s="501" t="s">
        <v>29</v>
      </c>
      <c r="I30" s="500">
        <v>0</v>
      </c>
      <c r="J30" s="561">
        <f>'Loss Factors'!T6</f>
        <v>1.006</v>
      </c>
      <c r="K30" s="379"/>
      <c r="L30" s="253"/>
      <c r="M30" s="253"/>
    </row>
    <row r="31" spans="1:15" ht="20.399999999999999">
      <c r="A31" s="245" t="s">
        <v>195</v>
      </c>
      <c r="B31" s="245" t="s">
        <v>172</v>
      </c>
      <c r="C31">
        <v>1</v>
      </c>
      <c r="D31">
        <v>4</v>
      </c>
      <c r="E31" t="str">
        <f>B31&amp;C31&amp;D31&amp;IF($B$28="Non-municipal","N",IF($B$28="Municiple","Y","error"))</f>
        <v>TxLoss14N</v>
      </c>
      <c r="H31" s="501" t="s">
        <v>54</v>
      </c>
      <c r="I31" s="500">
        <v>1</v>
      </c>
      <c r="J31" s="561">
        <f>'Loss Factors'!T7</f>
        <v>1.016</v>
      </c>
      <c r="K31" s="379"/>
      <c r="L31" s="253"/>
      <c r="M31" s="253"/>
    </row>
    <row r="32" spans="1:15" ht="20.399999999999999">
      <c r="A32" s="245" t="s">
        <v>195</v>
      </c>
      <c r="B32" s="245" t="s">
        <v>172</v>
      </c>
      <c r="C32">
        <v>2</v>
      </c>
      <c r="D32">
        <v>4</v>
      </c>
      <c r="E32" t="str">
        <f>B32&amp;C32&amp;D32&amp;IF($B$28="Non-municipal","N",IF($B$28="Municiple","Y","error"))</f>
        <v>TxLoss24N</v>
      </c>
      <c r="H32" s="501" t="s">
        <v>55</v>
      </c>
      <c r="I32" s="500">
        <v>2</v>
      </c>
      <c r="J32" s="561">
        <f>'Loss Factors'!T8</f>
        <v>1.0261</v>
      </c>
      <c r="K32" s="379"/>
      <c r="L32" s="253"/>
      <c r="M32" s="253"/>
    </row>
    <row r="33" spans="1:13" ht="21" thickBot="1">
      <c r="A33" s="245" t="s">
        <v>195</v>
      </c>
      <c r="B33" s="245" t="s">
        <v>172</v>
      </c>
      <c r="C33">
        <v>3</v>
      </c>
      <c r="D33">
        <v>4</v>
      </c>
      <c r="E33" t="str">
        <f>B33&amp;C33&amp;D33&amp;IF($B$28="Non-municipal","N",IF($B$28="Municiple","Y","error"))</f>
        <v>TxLoss34N</v>
      </c>
      <c r="H33" s="502" t="s">
        <v>32</v>
      </c>
      <c r="I33" s="503">
        <v>3</v>
      </c>
      <c r="J33" s="562">
        <f>'Loss Factors'!T9</f>
        <v>1.0361</v>
      </c>
      <c r="K33" s="379"/>
      <c r="L33" s="253"/>
      <c r="M33" s="253"/>
    </row>
    <row r="34" spans="1:13" ht="22.95" customHeight="1">
      <c r="H34" s="253"/>
      <c r="I34" s="253"/>
      <c r="J34" s="253"/>
      <c r="K34" s="253"/>
      <c r="L34" s="253"/>
      <c r="M34" s="253"/>
    </row>
    <row r="35" spans="1:13" ht="7.2" customHeight="1" thickBot="1">
      <c r="H35" s="253"/>
      <c r="I35" s="253"/>
      <c r="J35" s="253"/>
      <c r="K35" s="253"/>
      <c r="L35" s="253"/>
      <c r="M35" s="253"/>
    </row>
    <row r="36" spans="1:13" ht="20.399999999999999">
      <c r="H36" s="2186" t="s">
        <v>111</v>
      </c>
      <c r="I36" s="2198"/>
      <c r="J36" s="2200" t="s">
        <v>112</v>
      </c>
      <c r="K36" s="253"/>
      <c r="L36" s="253"/>
      <c r="M36" s="253"/>
    </row>
    <row r="37" spans="1:13" ht="20.399999999999999">
      <c r="A37" t="s">
        <v>76</v>
      </c>
      <c r="B37" t="s">
        <v>123</v>
      </c>
      <c r="C37" t="s">
        <v>120</v>
      </c>
      <c r="D37" t="s">
        <v>1</v>
      </c>
      <c r="E37" t="s">
        <v>121</v>
      </c>
      <c r="H37" s="2188"/>
      <c r="I37" s="2199"/>
      <c r="J37" s="2201"/>
      <c r="K37" s="253"/>
      <c r="L37" s="253"/>
      <c r="M37" s="383"/>
    </row>
    <row r="38" spans="1:13" ht="20.399999999999999">
      <c r="A38" t="s">
        <v>103</v>
      </c>
      <c r="B38" t="s">
        <v>152</v>
      </c>
      <c r="C38" t="s">
        <v>104</v>
      </c>
      <c r="D38">
        <v>4</v>
      </c>
      <c r="E38" t="str">
        <f t="shared" ref="E38:E43" si="1">B38&amp;C38&amp;D38&amp;IF($A$2="Non-municipal","N",IF($A$2="Municiple","Y","error"))</f>
        <v>GenTUOSCape4N</v>
      </c>
      <c r="F38" s="55"/>
      <c r="G38" s="55"/>
      <c r="H38" s="556"/>
      <c r="I38" s="498" t="s">
        <v>104</v>
      </c>
      <c r="J38" s="563">
        <f>'Loss Factors'!P14</f>
        <v>1</v>
      </c>
      <c r="K38" s="253"/>
      <c r="L38" s="253"/>
      <c r="M38" s="253"/>
    </row>
    <row r="39" spans="1:13" ht="20.399999999999999">
      <c r="A39" t="s">
        <v>103</v>
      </c>
      <c r="B39" t="s">
        <v>152</v>
      </c>
      <c r="C39" t="s">
        <v>105</v>
      </c>
      <c r="D39">
        <v>4</v>
      </c>
      <c r="E39" t="str">
        <f t="shared" si="1"/>
        <v>GenTUOSKaroo4N</v>
      </c>
      <c r="F39" s="55"/>
      <c r="G39" s="55"/>
      <c r="H39" s="493"/>
      <c r="I39" s="499" t="s">
        <v>105</v>
      </c>
      <c r="J39" s="563">
        <f>'Loss Factors'!P15</f>
        <v>1</v>
      </c>
      <c r="K39" s="253"/>
      <c r="L39" s="253"/>
      <c r="M39" s="253"/>
    </row>
    <row r="40" spans="1:13" ht="20.399999999999999">
      <c r="A40" t="s">
        <v>103</v>
      </c>
      <c r="B40" t="s">
        <v>152</v>
      </c>
      <c r="C40" t="s">
        <v>106</v>
      </c>
      <c r="D40">
        <v>4</v>
      </c>
      <c r="E40" t="str">
        <f t="shared" si="1"/>
        <v>GenTUOSKwazulu-Natal4N</v>
      </c>
      <c r="F40" s="55"/>
      <c r="G40" s="55"/>
      <c r="H40" s="493"/>
      <c r="I40" s="499" t="s">
        <v>106</v>
      </c>
      <c r="J40" s="563">
        <f>'Loss Factors'!P16</f>
        <v>1.01495</v>
      </c>
      <c r="K40" s="253"/>
      <c r="L40" s="253"/>
      <c r="M40" s="253"/>
    </row>
    <row r="41" spans="1:13" ht="20.399999999999999">
      <c r="A41" t="s">
        <v>103</v>
      </c>
      <c r="B41" t="s">
        <v>152</v>
      </c>
      <c r="C41" t="s">
        <v>107</v>
      </c>
      <c r="D41">
        <v>4</v>
      </c>
      <c r="E41" t="str">
        <f t="shared" si="1"/>
        <v>GenTUOSVaal4N</v>
      </c>
      <c r="F41" s="55"/>
      <c r="G41" s="55"/>
      <c r="H41" s="493"/>
      <c r="I41" s="499" t="s">
        <v>107</v>
      </c>
      <c r="J41" s="563">
        <f>'Loss Factors'!P17</f>
        <v>1.0002599999999999</v>
      </c>
      <c r="K41" s="253"/>
      <c r="L41" s="253"/>
      <c r="M41" s="253"/>
    </row>
    <row r="42" spans="1:13" ht="20.399999999999999">
      <c r="A42" t="s">
        <v>103</v>
      </c>
      <c r="B42" t="s">
        <v>152</v>
      </c>
      <c r="C42" t="s">
        <v>108</v>
      </c>
      <c r="D42">
        <v>4</v>
      </c>
      <c r="E42" t="str">
        <f t="shared" si="1"/>
        <v>GenTUOSWaterburg4N</v>
      </c>
      <c r="F42" s="55"/>
      <c r="G42" s="55"/>
      <c r="H42" s="494"/>
      <c r="I42" s="499" t="s">
        <v>119</v>
      </c>
      <c r="J42" s="563">
        <f>'Loss Factors'!P18</f>
        <v>1.01352</v>
      </c>
      <c r="K42" s="253"/>
      <c r="L42" s="253"/>
      <c r="M42" s="253"/>
    </row>
    <row r="43" spans="1:13" ht="21" thickBot="1">
      <c r="A43" t="s">
        <v>103</v>
      </c>
      <c r="B43" t="s">
        <v>152</v>
      </c>
      <c r="C43" t="s">
        <v>109</v>
      </c>
      <c r="D43">
        <v>4</v>
      </c>
      <c r="E43" t="str">
        <f t="shared" si="1"/>
        <v>GenTUOSMpumalanga4N</v>
      </c>
      <c r="F43" s="55"/>
      <c r="G43" s="55"/>
      <c r="H43" s="555"/>
      <c r="I43" s="504" t="s">
        <v>109</v>
      </c>
      <c r="J43" s="564">
        <f>'Loss Factors'!P19</f>
        <v>1.0148699999999999</v>
      </c>
      <c r="K43" s="253"/>
      <c r="L43" s="253"/>
      <c r="M43" s="253"/>
    </row>
    <row r="44" spans="1:13" ht="4.95" customHeight="1">
      <c r="H44" s="253"/>
      <c r="I44" s="253"/>
      <c r="J44" s="253"/>
      <c r="K44" s="253"/>
      <c r="L44" s="253"/>
      <c r="M44" s="253"/>
    </row>
    <row r="45" spans="1:13" ht="21" thickBot="1">
      <c r="H45" s="253"/>
      <c r="I45" s="253"/>
      <c r="J45" s="253"/>
      <c r="K45" s="253"/>
      <c r="L45" s="253"/>
      <c r="M45" s="253"/>
    </row>
    <row r="46" spans="1:13" ht="21">
      <c r="H46" s="2186" t="s">
        <v>448</v>
      </c>
      <c r="I46" s="2187"/>
      <c r="J46" s="2202" t="s">
        <v>250</v>
      </c>
      <c r="K46" s="2203"/>
      <c r="L46" s="253"/>
      <c r="M46" s="253"/>
    </row>
    <row r="47" spans="1:13" ht="20.399999999999999">
      <c r="A47" t="s">
        <v>76</v>
      </c>
      <c r="B47" t="s">
        <v>123</v>
      </c>
      <c r="C47" t="s">
        <v>120</v>
      </c>
      <c r="D47" t="s">
        <v>1</v>
      </c>
      <c r="E47" t="s">
        <v>121</v>
      </c>
      <c r="H47" s="2190"/>
      <c r="I47" s="2191"/>
      <c r="J47" s="583"/>
      <c r="K47" s="585" t="s">
        <v>26</v>
      </c>
      <c r="L47" s="253"/>
      <c r="M47" s="383"/>
    </row>
    <row r="48" spans="1:13" ht="21">
      <c r="A48" t="s">
        <v>53</v>
      </c>
      <c r="B48" t="s">
        <v>122</v>
      </c>
      <c r="C48">
        <v>0</v>
      </c>
      <c r="D48">
        <v>1</v>
      </c>
      <c r="E48" t="str">
        <f t="shared" ref="E48:E51" si="2">B48&amp;C48&amp;D48&amp;IF($A$2="Non-municipal","N",IF($A$2="Municiple","Y","error"))</f>
        <v>We01N</v>
      </c>
      <c r="H48" s="556"/>
      <c r="I48" s="495" t="s">
        <v>29</v>
      </c>
      <c r="J48" s="262">
        <v>17.77</v>
      </c>
      <c r="K48" s="270">
        <f>ROUND(J48 * (1+ VAT), 2)</f>
        <v>20.440000000000001</v>
      </c>
      <c r="L48" s="253"/>
      <c r="M48" s="253"/>
    </row>
    <row r="49" spans="1:13" ht="21">
      <c r="A49" t="s">
        <v>53</v>
      </c>
      <c r="B49" t="s">
        <v>122</v>
      </c>
      <c r="C49">
        <v>0</v>
      </c>
      <c r="D49">
        <v>2</v>
      </c>
      <c r="E49" t="str">
        <f t="shared" si="2"/>
        <v>We02N</v>
      </c>
      <c r="H49" s="493"/>
      <c r="I49" s="496" t="s">
        <v>54</v>
      </c>
      <c r="J49" s="265">
        <v>17.96</v>
      </c>
      <c r="K49" s="269">
        <f>ROUND(J49 * (1+ VAT), 2)</f>
        <v>20.65</v>
      </c>
      <c r="L49" s="253"/>
      <c r="M49" s="253"/>
    </row>
    <row r="50" spans="1:13" ht="21">
      <c r="A50" t="s">
        <v>53</v>
      </c>
      <c r="B50" t="s">
        <v>122</v>
      </c>
      <c r="C50">
        <v>0</v>
      </c>
      <c r="D50">
        <v>3</v>
      </c>
      <c r="E50" t="str">
        <f t="shared" si="2"/>
        <v>We03N</v>
      </c>
      <c r="H50" s="494"/>
      <c r="I50" s="496" t="s">
        <v>55</v>
      </c>
      <c r="J50" s="265">
        <v>18.12</v>
      </c>
      <c r="K50" s="269">
        <f>ROUND(J50 * (1+ VAT), 2)</f>
        <v>20.84</v>
      </c>
      <c r="L50" s="253"/>
      <c r="M50" s="253"/>
    </row>
    <row r="51" spans="1:13" ht="21.6" thickBot="1">
      <c r="A51" t="s">
        <v>53</v>
      </c>
      <c r="B51" t="s">
        <v>122</v>
      </c>
      <c r="C51">
        <v>0</v>
      </c>
      <c r="D51">
        <v>4</v>
      </c>
      <c r="E51" t="str">
        <f t="shared" si="2"/>
        <v>We04N</v>
      </c>
      <c r="H51" s="555"/>
      <c r="I51" s="497" t="s">
        <v>32</v>
      </c>
      <c r="J51" s="482">
        <v>18.3</v>
      </c>
      <c r="K51" s="272">
        <f>ROUND(J51 * (1+ VAT), 2)</f>
        <v>21.05</v>
      </c>
      <c r="L51" s="253"/>
      <c r="M51" s="253"/>
    </row>
    <row r="52" spans="1:13" ht="7.2" customHeight="1">
      <c r="H52" s="253"/>
      <c r="I52" s="253"/>
      <c r="J52" s="288"/>
      <c r="K52" s="288"/>
      <c r="L52" s="253"/>
      <c r="M52" s="253"/>
    </row>
    <row r="53" spans="1:13" ht="21" thickBot="1">
      <c r="H53" s="253"/>
      <c r="I53" s="253"/>
      <c r="J53" s="288"/>
      <c r="K53" s="288"/>
      <c r="L53" s="253"/>
      <c r="M53" s="253"/>
    </row>
    <row r="54" spans="1:13" ht="21">
      <c r="H54" s="2186" t="s">
        <v>103</v>
      </c>
      <c r="I54" s="2187"/>
      <c r="J54" s="2204" t="s">
        <v>230</v>
      </c>
      <c r="K54" s="2193"/>
      <c r="L54" s="253"/>
      <c r="M54" s="253"/>
    </row>
    <row r="55" spans="1:13" ht="20.399999999999999">
      <c r="A55" t="s">
        <v>76</v>
      </c>
      <c r="B55" t="s">
        <v>123</v>
      </c>
      <c r="C55" t="s">
        <v>120</v>
      </c>
      <c r="D55" t="s">
        <v>1</v>
      </c>
      <c r="E55" t="s">
        <v>121</v>
      </c>
      <c r="H55" s="2190"/>
      <c r="I55" s="2191"/>
      <c r="J55" s="583"/>
      <c r="K55" s="585" t="s">
        <v>26</v>
      </c>
      <c r="L55" s="253"/>
      <c r="M55" s="383"/>
    </row>
    <row r="56" spans="1:13" ht="21">
      <c r="A56" t="s">
        <v>103</v>
      </c>
      <c r="B56" t="s">
        <v>152</v>
      </c>
      <c r="C56" t="s">
        <v>104</v>
      </c>
      <c r="D56">
        <v>4</v>
      </c>
      <c r="E56" t="str">
        <f t="shared" ref="E56:E61" si="3">B56&amp;C56&amp;D56&amp;IF($A$2="Non-municipal","N",IF($A$2="Municiple","Y","error"))</f>
        <v>GenTUOSCape4N</v>
      </c>
      <c r="H56" s="556"/>
      <c r="I56" s="495" t="s">
        <v>104</v>
      </c>
      <c r="J56" s="262">
        <v>0</v>
      </c>
      <c r="K56" s="270">
        <f t="shared" ref="K56:K61" si="4">ROUND(J56 * (1+ VAT), 2)</f>
        <v>0</v>
      </c>
      <c r="L56" s="253"/>
      <c r="M56" s="253"/>
    </row>
    <row r="57" spans="1:13" ht="21">
      <c r="A57" t="s">
        <v>103</v>
      </c>
      <c r="B57" t="s">
        <v>152</v>
      </c>
      <c r="C57" t="s">
        <v>105</v>
      </c>
      <c r="D57">
        <v>4</v>
      </c>
      <c r="E57" t="str">
        <f t="shared" si="3"/>
        <v>GenTUOSKaroo4N</v>
      </c>
      <c r="H57" s="493"/>
      <c r="I57" s="496" t="s">
        <v>105</v>
      </c>
      <c r="J57" s="265">
        <v>0</v>
      </c>
      <c r="K57" s="269">
        <f t="shared" si="4"/>
        <v>0</v>
      </c>
      <c r="L57" s="253"/>
      <c r="M57" s="253"/>
    </row>
    <row r="58" spans="1:13" ht="21">
      <c r="A58" t="s">
        <v>103</v>
      </c>
      <c r="B58" t="s">
        <v>152</v>
      </c>
      <c r="C58" t="s">
        <v>106</v>
      </c>
      <c r="D58">
        <v>4</v>
      </c>
      <c r="E58" t="str">
        <f t="shared" si="3"/>
        <v>GenTUOSKwazulu-Natal4N</v>
      </c>
      <c r="H58" s="493"/>
      <c r="I58" s="496" t="s">
        <v>106</v>
      </c>
      <c r="J58" s="262">
        <v>5.08</v>
      </c>
      <c r="K58" s="270">
        <f t="shared" si="4"/>
        <v>5.84</v>
      </c>
      <c r="L58" s="253"/>
      <c r="M58" s="253"/>
    </row>
    <row r="59" spans="1:13" ht="21">
      <c r="A59" t="s">
        <v>103</v>
      </c>
      <c r="B59" t="s">
        <v>152</v>
      </c>
      <c r="C59" t="s">
        <v>107</v>
      </c>
      <c r="D59">
        <v>4</v>
      </c>
      <c r="E59" t="str">
        <f t="shared" si="3"/>
        <v>GenTUOSVaal4N</v>
      </c>
      <c r="H59" s="493"/>
      <c r="I59" s="496" t="s">
        <v>107</v>
      </c>
      <c r="J59" s="265">
        <v>16.88</v>
      </c>
      <c r="K59" s="269">
        <f t="shared" si="4"/>
        <v>19.41</v>
      </c>
      <c r="L59" s="253"/>
      <c r="M59" s="253"/>
    </row>
    <row r="60" spans="1:13" ht="21">
      <c r="A60" t="s">
        <v>103</v>
      </c>
      <c r="B60" t="s">
        <v>152</v>
      </c>
      <c r="C60" t="s">
        <v>108</v>
      </c>
      <c r="D60">
        <v>4</v>
      </c>
      <c r="E60" t="str">
        <f t="shared" si="3"/>
        <v>GenTUOSWaterburg4N</v>
      </c>
      <c r="H60" s="494"/>
      <c r="I60" s="496" t="s">
        <v>119</v>
      </c>
      <c r="J60" s="262">
        <v>21.62</v>
      </c>
      <c r="K60" s="270">
        <f t="shared" si="4"/>
        <v>24.86</v>
      </c>
      <c r="L60" s="253"/>
      <c r="M60" s="253"/>
    </row>
    <row r="61" spans="1:13" ht="21.6" thickBot="1">
      <c r="A61" t="s">
        <v>103</v>
      </c>
      <c r="B61" t="s">
        <v>152</v>
      </c>
      <c r="C61" t="s">
        <v>109</v>
      </c>
      <c r="D61">
        <v>4</v>
      </c>
      <c r="E61" t="str">
        <f t="shared" si="3"/>
        <v>GenTUOSMpumalanga4N</v>
      </c>
      <c r="H61" s="555"/>
      <c r="I61" s="497" t="s">
        <v>109</v>
      </c>
      <c r="J61" s="258">
        <v>20.059999999999999</v>
      </c>
      <c r="K61" s="505">
        <f t="shared" si="4"/>
        <v>23.07</v>
      </c>
      <c r="L61" s="253"/>
      <c r="M61" s="253"/>
    </row>
    <row r="62" spans="1:13" ht="3.6" customHeight="1">
      <c r="H62" s="253"/>
      <c r="I62" s="253"/>
      <c r="J62" s="253"/>
      <c r="K62" s="253"/>
      <c r="L62" s="253"/>
      <c r="M62" s="253"/>
    </row>
    <row r="63" spans="1:13" ht="7.95" customHeight="1" thickBot="1">
      <c r="H63" s="253"/>
      <c r="I63" s="253"/>
      <c r="J63" s="253"/>
      <c r="K63" s="253"/>
      <c r="L63" s="253"/>
      <c r="M63" s="253"/>
    </row>
    <row r="64" spans="1:13" ht="21">
      <c r="H64" s="2186" t="s">
        <v>449</v>
      </c>
      <c r="I64" s="2187"/>
      <c r="J64" s="2192" t="s">
        <v>260</v>
      </c>
      <c r="K64" s="2193"/>
      <c r="L64" s="253"/>
      <c r="M64" s="253"/>
    </row>
    <row r="65" spans="1:13" ht="21">
      <c r="H65" s="2188"/>
      <c r="I65" s="2189"/>
      <c r="J65" s="589"/>
      <c r="K65" s="590"/>
      <c r="L65" s="253"/>
      <c r="M65" s="253"/>
    </row>
    <row r="66" spans="1:13" ht="20.399999999999999">
      <c r="A66" t="s">
        <v>76</v>
      </c>
      <c r="B66" t="s">
        <v>123</v>
      </c>
      <c r="C66" t="s">
        <v>120</v>
      </c>
      <c r="D66" t="s">
        <v>1</v>
      </c>
      <c r="E66" t="s">
        <v>121</v>
      </c>
      <c r="H66" s="2190"/>
      <c r="I66" s="2191"/>
      <c r="J66" s="591"/>
      <c r="K66" s="592" t="s">
        <v>26</v>
      </c>
      <c r="L66" s="253"/>
      <c r="M66" s="253"/>
    </row>
    <row r="67" spans="1:13" ht="21">
      <c r="A67" t="s">
        <v>103</v>
      </c>
      <c r="B67" t="s">
        <v>152</v>
      </c>
      <c r="C67" t="s">
        <v>104</v>
      </c>
      <c r="D67">
        <v>4</v>
      </c>
      <c r="E67" t="str">
        <f>B67&amp;C67&amp;D67&amp;IF($A$2="Non-municipal","N",IF($A$2="Municiple","Y","error"))</f>
        <v>GenTUOSCape4N</v>
      </c>
      <c r="H67" s="2194" t="s">
        <v>101</v>
      </c>
      <c r="I67" s="2195"/>
      <c r="J67" s="544">
        <v>0.37</v>
      </c>
      <c r="K67" s="506">
        <f>ROUND(J67 * (1+ VAT), 2)</f>
        <v>0.43</v>
      </c>
      <c r="L67" s="253"/>
      <c r="M67" s="253"/>
    </row>
    <row r="68" spans="1:13" ht="21.6" thickBot="1">
      <c r="A68" t="s">
        <v>103</v>
      </c>
      <c r="B68" t="s">
        <v>152</v>
      </c>
      <c r="C68" t="s">
        <v>104</v>
      </c>
      <c r="D68">
        <v>4</v>
      </c>
      <c r="E68" t="str">
        <f>B68&amp;C68&amp;D68&amp;IF($A$2="Non-municipal","N",IF($A$2="Municiple","Y","error"))</f>
        <v>GenTUOSCape4N</v>
      </c>
      <c r="H68" s="2196" t="s">
        <v>102</v>
      </c>
      <c r="I68" s="2197"/>
      <c r="J68" s="545">
        <v>0.37</v>
      </c>
      <c r="K68" s="507">
        <f>ROUND(J68 * (1+ VAT), 2)</f>
        <v>0.43</v>
      </c>
      <c r="L68" s="253"/>
      <c r="M68" s="253"/>
    </row>
    <row r="69" spans="1:13" ht="7.95" customHeight="1">
      <c r="H69" s="253"/>
      <c r="I69" s="253"/>
      <c r="J69" s="253"/>
      <c r="K69" s="253"/>
      <c r="L69" s="253"/>
      <c r="M69" s="253"/>
    </row>
    <row r="70" spans="1:13" ht="20.399999999999999">
      <c r="H70" s="253"/>
      <c r="I70" s="253"/>
      <c r="J70" s="253"/>
      <c r="K70" s="253"/>
      <c r="L70" s="253"/>
      <c r="M70" s="253"/>
    </row>
  </sheetData>
  <mergeCells count="28">
    <mergeCell ref="H15:M15"/>
    <mergeCell ref="H3:N3"/>
    <mergeCell ref="H6:K6"/>
    <mergeCell ref="J7:K8"/>
    <mergeCell ref="H9:I9"/>
    <mergeCell ref="H10:I12"/>
    <mergeCell ref="H28:J28"/>
    <mergeCell ref="H16:I18"/>
    <mergeCell ref="J16:K18"/>
    <mergeCell ref="L16:M18"/>
    <mergeCell ref="H19:I19"/>
    <mergeCell ref="H20:I20"/>
    <mergeCell ref="H21:I21"/>
    <mergeCell ref="H22:I22"/>
    <mergeCell ref="H23:I23"/>
    <mergeCell ref="H24:I24"/>
    <mergeCell ref="H25:I25"/>
    <mergeCell ref="H26:I26"/>
    <mergeCell ref="H64:I66"/>
    <mergeCell ref="J64:K64"/>
    <mergeCell ref="H67:I67"/>
    <mergeCell ref="H68:I68"/>
    <mergeCell ref="H36:I37"/>
    <mergeCell ref="J36:J37"/>
    <mergeCell ref="H46:I47"/>
    <mergeCell ref="J46:K46"/>
    <mergeCell ref="H54:I55"/>
    <mergeCell ref="J54:K54"/>
  </mergeCells>
  <hyperlinks>
    <hyperlink ref="H1" location="Menu!A1" display="Back to menu" xr:uid="{00000000-0004-0000-1F00-000000000000}"/>
  </hyperlinks>
  <pageMargins left="0.7" right="0.7" top="0.75" bottom="0.75" header="0.3" footer="0.3"/>
  <pageSetup scale="58" fitToHeight="0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6">
    <tabColor theme="4" tint="0.59999389629810485"/>
    <pageSetUpPr fitToPage="1"/>
  </sheetPr>
  <dimension ref="A2:U125"/>
  <sheetViews>
    <sheetView showGridLines="0" tabSelected="1" topLeftCell="F57" zoomScale="55" zoomScaleNormal="55" workbookViewId="0">
      <selection activeCell="P64" sqref="P64"/>
    </sheetView>
  </sheetViews>
  <sheetFormatPr defaultColWidth="9.109375" defaultRowHeight="13.2"/>
  <cols>
    <col min="1" max="3" width="4.109375" hidden="1" customWidth="1"/>
    <col min="4" max="4" width="15.88671875" hidden="1" customWidth="1"/>
    <col min="5" max="5" width="52.44140625" hidden="1" customWidth="1"/>
    <col min="6" max="6" width="4.109375" customWidth="1"/>
    <col min="7" max="7" width="2.88671875" customWidth="1"/>
    <col min="8" max="8" width="27.109375" bestFit="1" customWidth="1"/>
    <col min="9" max="9" width="31.33203125" bestFit="1" customWidth="1"/>
    <col min="10" max="10" width="27.109375" bestFit="1" customWidth="1"/>
    <col min="11" max="11" width="18.109375" customWidth="1"/>
    <col min="12" max="12" width="31.33203125" bestFit="1" customWidth="1"/>
    <col min="13" max="14" width="18.109375" customWidth="1"/>
    <col min="15" max="15" width="21.6640625" customWidth="1"/>
    <col min="16" max="16" width="12" customWidth="1"/>
    <col min="17" max="17" width="9.109375" customWidth="1"/>
    <col min="18" max="18" width="18.5546875" customWidth="1"/>
    <col min="19" max="19" width="22.44140625" customWidth="1"/>
    <col min="20" max="22" width="17.33203125" customWidth="1"/>
  </cols>
  <sheetData>
    <row r="2" spans="1:21" ht="20.399999999999999">
      <c r="A2" t="s">
        <v>200</v>
      </c>
      <c r="H2" s="359" t="s">
        <v>224</v>
      </c>
    </row>
    <row r="3" spans="1:21" ht="13.8" thickBot="1"/>
    <row r="4" spans="1:21" ht="46.5" customHeight="1" thickBot="1">
      <c r="H4" s="2229" t="s">
        <v>504</v>
      </c>
      <c r="I4" s="2230"/>
      <c r="J4" s="2230"/>
      <c r="K4" s="2230"/>
      <c r="L4" s="2230"/>
      <c r="M4" s="2230"/>
      <c r="N4" s="2231"/>
    </row>
    <row r="5" spans="1:21" ht="12.75" customHeight="1"/>
    <row r="6" spans="1:21" ht="13.8" thickBot="1"/>
    <row r="7" spans="1:21" ht="38.25" customHeight="1">
      <c r="H7" s="2306" t="s">
        <v>474</v>
      </c>
      <c r="I7" s="2298"/>
      <c r="J7" s="2245" t="s">
        <v>231</v>
      </c>
      <c r="K7" s="2246"/>
      <c r="L7" s="253"/>
      <c r="M7" s="253"/>
      <c r="N7" s="253"/>
      <c r="O7" s="253"/>
      <c r="P7" s="253"/>
      <c r="Q7" s="253"/>
      <c r="R7" s="253"/>
      <c r="S7" s="253"/>
      <c r="T7" s="253"/>
      <c r="U7" s="253"/>
    </row>
    <row r="8" spans="1:21" ht="17.25" customHeight="1">
      <c r="A8" t="s">
        <v>76</v>
      </c>
      <c r="B8" t="s">
        <v>123</v>
      </c>
      <c r="C8" t="s">
        <v>120</v>
      </c>
      <c r="D8" t="s">
        <v>1</v>
      </c>
      <c r="E8" t="s">
        <v>121</v>
      </c>
      <c r="H8" s="2190"/>
      <c r="I8" s="2191"/>
      <c r="J8" s="603"/>
      <c r="K8" s="580" t="s">
        <v>26</v>
      </c>
      <c r="L8" s="253"/>
      <c r="M8" s="253"/>
      <c r="N8" s="253"/>
      <c r="O8" s="253"/>
      <c r="P8" s="253"/>
      <c r="Q8" s="253"/>
      <c r="R8" s="253"/>
      <c r="S8" s="253"/>
      <c r="T8" s="253"/>
      <c r="U8" s="253"/>
    </row>
    <row r="9" spans="1:21" ht="18" customHeight="1">
      <c r="A9" s="227" t="s">
        <v>150</v>
      </c>
      <c r="B9" s="227" t="s">
        <v>151</v>
      </c>
      <c r="C9">
        <v>0</v>
      </c>
      <c r="D9">
        <v>1</v>
      </c>
      <c r="E9" t="str">
        <f>B9&amp;C9&amp;D9&amp;IF($A$2="Non-municipal","N",IF($A$2="Municiple","Y","error"))</f>
        <v>NEGenDUoSU01N</v>
      </c>
      <c r="H9" s="318" t="s">
        <v>5</v>
      </c>
      <c r="I9" s="384"/>
      <c r="J9" s="289">
        <v>0.45</v>
      </c>
      <c r="K9" s="290">
        <f>ROUND(J9 * (1 + VAT), 2)</f>
        <v>0.52</v>
      </c>
      <c r="L9" s="253"/>
      <c r="M9" s="253"/>
      <c r="N9" s="253"/>
      <c r="O9" s="253"/>
      <c r="P9" s="253"/>
      <c r="Q9" s="253"/>
      <c r="R9" s="253"/>
      <c r="S9" s="253"/>
      <c r="T9" s="253"/>
      <c r="U9" s="253"/>
    </row>
    <row r="10" spans="1:21" ht="17.25" customHeight="1">
      <c r="A10" s="227" t="s">
        <v>150</v>
      </c>
      <c r="B10" s="227" t="s">
        <v>151</v>
      </c>
      <c r="C10">
        <v>0</v>
      </c>
      <c r="D10">
        <v>2</v>
      </c>
      <c r="E10" t="str">
        <f t="shared" ref="E10:E11" si="0">B10&amp;C10&amp;D10&amp;IF($A$2="Non-municipal","N",IF($A$2="Municiple","Y","error"))</f>
        <v>NEGenDUoSU02N</v>
      </c>
      <c r="H10" s="319" t="s">
        <v>6</v>
      </c>
      <c r="I10" s="371"/>
      <c r="J10" s="275">
        <v>0.42</v>
      </c>
      <c r="K10" s="291">
        <f>ROUND(J10 * (1 + VAT), 2)</f>
        <v>0.48</v>
      </c>
      <c r="L10" s="253"/>
      <c r="M10" s="253"/>
      <c r="N10" s="253"/>
      <c r="O10" s="253"/>
      <c r="P10" s="253"/>
      <c r="Q10" s="253"/>
      <c r="R10" s="253"/>
      <c r="S10" s="253"/>
      <c r="T10" s="253"/>
      <c r="U10" s="253"/>
    </row>
    <row r="11" spans="1:21" ht="26.4" customHeight="1" thickBot="1">
      <c r="A11" s="227" t="s">
        <v>150</v>
      </c>
      <c r="B11" s="227" t="s">
        <v>151</v>
      </c>
      <c r="C11">
        <v>0</v>
      </c>
      <c r="D11">
        <v>3</v>
      </c>
      <c r="E11" t="str">
        <f t="shared" si="0"/>
        <v>NEGenDUoSU03N</v>
      </c>
      <c r="H11" s="320" t="s">
        <v>7</v>
      </c>
      <c r="I11" s="371"/>
      <c r="J11" s="275">
        <v>0.39</v>
      </c>
      <c r="K11" s="291">
        <f>ROUND(J11 * (1 + VAT), 2)</f>
        <v>0.45</v>
      </c>
      <c r="L11" s="253"/>
      <c r="M11" s="253"/>
      <c r="N11" s="253"/>
      <c r="O11" s="253"/>
      <c r="P11" s="253"/>
      <c r="Q11" s="253"/>
      <c r="R11" s="253"/>
      <c r="S11" s="253"/>
      <c r="T11" s="253"/>
      <c r="U11" s="253"/>
    </row>
    <row r="12" spans="1:21" ht="10.95" customHeight="1" thickBot="1">
      <c r="H12" s="385"/>
      <c r="I12" s="386"/>
      <c r="J12" s="387"/>
      <c r="K12" s="388"/>
      <c r="L12" s="253"/>
      <c r="M12" s="253"/>
      <c r="N12" s="253"/>
      <c r="O12" s="253"/>
      <c r="P12" s="253"/>
      <c r="Q12" s="253"/>
      <c r="R12" s="253"/>
      <c r="S12" s="253"/>
      <c r="T12" s="253"/>
      <c r="U12" s="253"/>
    </row>
    <row r="13" spans="1:21" ht="21" hidden="1" thickBot="1"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3"/>
      <c r="T13" s="253"/>
      <c r="U13" s="253"/>
    </row>
    <row r="14" spans="1:21" ht="21" hidden="1" thickBot="1">
      <c r="H14" s="253"/>
      <c r="I14" s="253"/>
      <c r="J14" s="253"/>
      <c r="K14" s="389"/>
      <c r="L14" s="253"/>
      <c r="M14" s="253"/>
      <c r="N14" s="253"/>
      <c r="O14" s="253"/>
      <c r="P14" s="253"/>
      <c r="Q14" s="253"/>
      <c r="R14" s="253"/>
      <c r="S14" s="253"/>
      <c r="T14" s="253"/>
      <c r="U14" s="253"/>
    </row>
    <row r="15" spans="1:21" ht="42.75" customHeight="1">
      <c r="H15" s="2306" t="s">
        <v>450</v>
      </c>
      <c r="I15" s="2298"/>
      <c r="J15" s="2245" t="s">
        <v>232</v>
      </c>
      <c r="K15" s="2246"/>
      <c r="L15" s="253"/>
      <c r="M15" s="253"/>
      <c r="N15" s="253"/>
      <c r="O15" s="253"/>
      <c r="P15" s="253"/>
      <c r="Q15" s="253"/>
      <c r="R15" s="253"/>
      <c r="S15" s="253"/>
      <c r="T15" s="253"/>
      <c r="U15" s="253"/>
    </row>
    <row r="16" spans="1:21" ht="21">
      <c r="A16" t="s">
        <v>76</v>
      </c>
      <c r="B16" t="s">
        <v>123</v>
      </c>
      <c r="C16" t="s">
        <v>120</v>
      </c>
      <c r="D16" t="s">
        <v>1</v>
      </c>
      <c r="E16" t="s">
        <v>121</v>
      </c>
      <c r="H16" s="2190"/>
      <c r="I16" s="2191"/>
      <c r="J16" s="603"/>
      <c r="K16" s="580" t="s">
        <v>26</v>
      </c>
      <c r="L16" s="253"/>
      <c r="M16" s="253"/>
      <c r="N16" s="253"/>
      <c r="O16" s="253"/>
      <c r="P16" s="253"/>
      <c r="Q16" s="253"/>
      <c r="R16" s="253"/>
      <c r="S16" s="253"/>
      <c r="T16" s="253"/>
      <c r="U16" s="253"/>
    </row>
    <row r="17" spans="1:21" ht="17.25" customHeight="1">
      <c r="A17" s="227" t="s">
        <v>148</v>
      </c>
      <c r="B17" s="227" t="s">
        <v>149</v>
      </c>
      <c r="C17">
        <v>0</v>
      </c>
      <c r="D17">
        <v>1</v>
      </c>
      <c r="E17" t="str">
        <f>B17&amp;C17&amp;D17&amp;IF($A$2="Non-municipal","N",IF($A$2="Municiple","Y","error"))</f>
        <v>NEGenDUoSR01N</v>
      </c>
      <c r="H17" s="318" t="s">
        <v>5</v>
      </c>
      <c r="I17" s="390"/>
      <c r="J17" s="292">
        <v>0.45</v>
      </c>
      <c r="K17" s="290">
        <f>ROUND(J17 * (1 + VAT), 2)</f>
        <v>0.52</v>
      </c>
      <c r="L17" s="253"/>
      <c r="M17" s="253"/>
      <c r="N17" s="253"/>
      <c r="O17" s="253"/>
      <c r="P17" s="253"/>
      <c r="Q17" s="253"/>
      <c r="R17" s="253"/>
      <c r="S17" s="253"/>
      <c r="T17" s="253"/>
      <c r="U17" s="253"/>
    </row>
    <row r="18" spans="1:21" ht="22.2" customHeight="1" thickBot="1">
      <c r="A18" s="227" t="s">
        <v>148</v>
      </c>
      <c r="B18" s="227" t="s">
        <v>149</v>
      </c>
      <c r="C18">
        <v>0</v>
      </c>
      <c r="D18">
        <v>2</v>
      </c>
      <c r="E18" t="str">
        <f t="shared" ref="E18" si="1">B18&amp;C18&amp;D18&amp;IF($A$2="Non-municipal","N",IF($A$2="Municiple","Y","error"))</f>
        <v>NEGenDUoSR02N</v>
      </c>
      <c r="H18" s="391" t="s">
        <v>9</v>
      </c>
      <c r="I18" s="392"/>
      <c r="J18" s="293">
        <v>0.45</v>
      </c>
      <c r="K18" s="294">
        <f>ROUND(J18 * (1 + VAT), 2)</f>
        <v>0.52</v>
      </c>
      <c r="L18" s="253"/>
      <c r="M18" s="253"/>
      <c r="N18" s="253"/>
      <c r="O18" s="253"/>
      <c r="P18" s="253"/>
      <c r="Q18" s="253"/>
      <c r="R18" s="253"/>
      <c r="S18" s="253"/>
      <c r="T18" s="253"/>
      <c r="U18" s="253"/>
    </row>
    <row r="19" spans="1:21" ht="7.2" customHeight="1">
      <c r="H19" s="253"/>
      <c r="I19" s="253"/>
      <c r="J19" s="253"/>
      <c r="K19" s="253"/>
      <c r="L19" s="253"/>
      <c r="M19" s="253"/>
      <c r="N19" s="253"/>
      <c r="O19" s="253"/>
      <c r="P19" s="253"/>
      <c r="Q19" s="253"/>
      <c r="R19" s="253"/>
      <c r="S19" s="253"/>
      <c r="T19" s="253"/>
      <c r="U19" s="253"/>
    </row>
    <row r="20" spans="1:21" ht="21" thickBot="1">
      <c r="H20" s="392"/>
      <c r="I20" s="253"/>
      <c r="J20" s="253"/>
      <c r="K20" s="253"/>
      <c r="L20" s="392"/>
      <c r="M20" s="253"/>
      <c r="N20" s="253"/>
      <c r="O20" s="253"/>
      <c r="P20" s="253"/>
      <c r="Q20" s="253"/>
      <c r="R20" s="253"/>
      <c r="S20" s="253"/>
      <c r="T20" s="253"/>
      <c r="U20" s="253"/>
    </row>
    <row r="21" spans="1:21" ht="20.25" customHeight="1" thickBot="1">
      <c r="H21" s="393"/>
      <c r="I21" s="516" t="s">
        <v>27</v>
      </c>
      <c r="J21" s="492" t="s">
        <v>1</v>
      </c>
      <c r="K21" s="517" t="s">
        <v>113</v>
      </c>
      <c r="L21" s="518"/>
      <c r="M21" s="253"/>
      <c r="N21" s="253"/>
      <c r="O21" s="253"/>
      <c r="P21" s="253"/>
      <c r="Q21" s="253"/>
      <c r="R21" s="253"/>
      <c r="S21" s="253"/>
      <c r="T21" s="253"/>
      <c r="U21" s="253"/>
    </row>
    <row r="22" spans="1:21" ht="21">
      <c r="A22" t="s">
        <v>76</v>
      </c>
      <c r="B22" t="s">
        <v>123</v>
      </c>
      <c r="C22" t="s">
        <v>120</v>
      </c>
      <c r="D22" t="s">
        <v>1</v>
      </c>
      <c r="E22" t="s">
        <v>121</v>
      </c>
      <c r="H22" s="394"/>
      <c r="I22" s="519"/>
      <c r="J22" s="520"/>
      <c r="K22" s="521"/>
      <c r="L22" s="522" t="s">
        <v>26</v>
      </c>
      <c r="M22" s="253"/>
      <c r="N22" s="253"/>
      <c r="O22" s="253"/>
      <c r="P22" s="253"/>
      <c r="Q22" s="253"/>
      <c r="R22" s="253"/>
      <c r="S22" s="253"/>
      <c r="T22" s="253"/>
      <c r="U22" s="253"/>
    </row>
    <row r="23" spans="1:21" ht="21.6" customHeight="1">
      <c r="H23" s="2271" t="s">
        <v>57</v>
      </c>
      <c r="I23" s="527" t="s">
        <v>29</v>
      </c>
      <c r="J23" s="473" t="s">
        <v>5</v>
      </c>
      <c r="K23" s="511">
        <f>'Megaflex NLA'!Z8</f>
        <v>11.56</v>
      </c>
      <c r="L23" s="514">
        <f t="shared" ref="L23:L34" si="2">ROUND(K23 * (1 + VAT), 2)</f>
        <v>13.29</v>
      </c>
      <c r="M23" s="253"/>
      <c r="N23" s="253"/>
      <c r="O23" s="253"/>
      <c r="P23" s="253"/>
      <c r="Q23" s="253"/>
      <c r="R23" s="253"/>
      <c r="S23" s="253"/>
      <c r="T23" s="253"/>
      <c r="U23" s="253"/>
    </row>
    <row r="24" spans="1:21" ht="21.6" customHeight="1">
      <c r="H24" s="2271"/>
      <c r="I24" s="527"/>
      <c r="J24" s="473" t="s">
        <v>6</v>
      </c>
      <c r="K24" s="259">
        <f>'Megaflex NLA'!Z9</f>
        <v>11.15</v>
      </c>
      <c r="L24" s="255">
        <f t="shared" si="2"/>
        <v>12.82</v>
      </c>
      <c r="M24" s="253"/>
      <c r="N24" s="253"/>
      <c r="O24" s="253"/>
      <c r="P24" s="253"/>
      <c r="Q24" s="253"/>
      <c r="R24" s="253"/>
      <c r="S24" s="253"/>
      <c r="T24" s="253"/>
      <c r="U24" s="253"/>
    </row>
    <row r="25" spans="1:21" ht="21.6" customHeight="1">
      <c r="H25" s="2271"/>
      <c r="I25" s="527"/>
      <c r="J25" s="473" t="s">
        <v>7</v>
      </c>
      <c r="K25" s="259">
        <f>'Megaflex NLA'!Z10</f>
        <v>10.17</v>
      </c>
      <c r="L25" s="255">
        <f t="shared" si="2"/>
        <v>11.7</v>
      </c>
      <c r="M25" s="253"/>
      <c r="N25" s="253"/>
      <c r="O25" s="253"/>
      <c r="P25" s="253"/>
      <c r="Q25" s="253"/>
      <c r="R25" s="253"/>
      <c r="S25" s="253"/>
      <c r="T25" s="253"/>
      <c r="U25" s="253"/>
    </row>
    <row r="26" spans="1:21" ht="21.6" customHeight="1">
      <c r="H26" s="2271"/>
      <c r="I26" s="528" t="s">
        <v>54</v>
      </c>
      <c r="J26" s="524" t="s">
        <v>5</v>
      </c>
      <c r="K26" s="511">
        <f>'Megaflex NLA'!Z12</f>
        <v>11.68</v>
      </c>
      <c r="L26" s="514">
        <f t="shared" si="2"/>
        <v>13.43</v>
      </c>
      <c r="M26" s="253"/>
      <c r="N26" s="253"/>
      <c r="O26" s="253"/>
      <c r="P26" s="253"/>
      <c r="Q26" s="253"/>
      <c r="R26" s="253"/>
      <c r="S26" s="253"/>
      <c r="T26" s="253"/>
      <c r="U26" s="253"/>
    </row>
    <row r="27" spans="1:21" ht="21.6" customHeight="1">
      <c r="H27" s="2271"/>
      <c r="I27" s="529"/>
      <c r="J27" s="395" t="s">
        <v>6</v>
      </c>
      <c r="K27" s="259">
        <f>'Megaflex NLA'!Z13</f>
        <v>11.26</v>
      </c>
      <c r="L27" s="255">
        <f t="shared" si="2"/>
        <v>12.95</v>
      </c>
      <c r="M27" s="253"/>
      <c r="N27" s="253"/>
      <c r="O27" s="253"/>
      <c r="P27" s="253"/>
      <c r="Q27" s="253"/>
      <c r="R27" s="253"/>
      <c r="S27" s="253"/>
      <c r="T27" s="253"/>
      <c r="U27" s="253"/>
    </row>
    <row r="28" spans="1:21" ht="21.6" customHeight="1">
      <c r="H28" s="2271"/>
      <c r="I28" s="396"/>
      <c r="J28" s="397" t="s">
        <v>7</v>
      </c>
      <c r="K28" s="259">
        <f>'Megaflex NLA'!Z14</f>
        <v>10.28</v>
      </c>
      <c r="L28" s="255">
        <f t="shared" si="2"/>
        <v>11.82</v>
      </c>
      <c r="M28" s="253"/>
      <c r="N28" s="253"/>
      <c r="O28" s="253"/>
      <c r="P28" s="253"/>
      <c r="Q28" s="253"/>
      <c r="R28" s="253"/>
      <c r="S28" s="253"/>
      <c r="T28" s="253"/>
      <c r="U28" s="253"/>
    </row>
    <row r="29" spans="1:21" ht="21.6" customHeight="1">
      <c r="H29" s="2271"/>
      <c r="I29" s="529" t="s">
        <v>55</v>
      </c>
      <c r="J29" s="395" t="s">
        <v>5</v>
      </c>
      <c r="K29" s="511">
        <f>'Megaflex NLA'!Z16</f>
        <v>11.8</v>
      </c>
      <c r="L29" s="514">
        <f t="shared" si="2"/>
        <v>13.57</v>
      </c>
      <c r="M29" s="253"/>
      <c r="N29" s="253"/>
      <c r="O29" s="253"/>
      <c r="P29" s="253"/>
      <c r="Q29" s="253"/>
      <c r="R29" s="253"/>
      <c r="S29" s="253"/>
      <c r="T29" s="253"/>
      <c r="U29" s="253"/>
    </row>
    <row r="30" spans="1:21" ht="21.6" customHeight="1">
      <c r="H30" s="2271"/>
      <c r="I30" s="529"/>
      <c r="J30" s="395" t="s">
        <v>6</v>
      </c>
      <c r="K30" s="259">
        <f>'Megaflex NLA'!Z17</f>
        <v>11.37</v>
      </c>
      <c r="L30" s="255">
        <f t="shared" si="2"/>
        <v>13.08</v>
      </c>
      <c r="M30" s="253"/>
      <c r="N30" s="253"/>
      <c r="O30" s="253"/>
      <c r="P30" s="253"/>
      <c r="Q30" s="253"/>
      <c r="R30" s="253"/>
      <c r="S30" s="253"/>
      <c r="T30" s="253"/>
      <c r="U30" s="253"/>
    </row>
    <row r="31" spans="1:21" ht="21.6" customHeight="1">
      <c r="H31" s="2271"/>
      <c r="I31" s="529"/>
      <c r="J31" s="395" t="s">
        <v>7</v>
      </c>
      <c r="K31" s="259">
        <f>'Megaflex NLA'!Z18</f>
        <v>10.38</v>
      </c>
      <c r="L31" s="255">
        <f t="shared" si="2"/>
        <v>11.94</v>
      </c>
      <c r="M31" s="253"/>
      <c r="N31" s="253"/>
      <c r="O31" s="253"/>
      <c r="P31" s="253"/>
      <c r="Q31" s="253"/>
      <c r="R31" s="253"/>
      <c r="S31" s="253"/>
      <c r="T31" s="253"/>
      <c r="U31" s="253"/>
    </row>
    <row r="32" spans="1:21" ht="21.6" customHeight="1">
      <c r="H32" s="2271"/>
      <c r="I32" s="2268" t="s">
        <v>32</v>
      </c>
      <c r="J32" s="530" t="s">
        <v>5</v>
      </c>
      <c r="K32" s="511">
        <f>'Megaflex NLA'!Z20</f>
        <v>11.92</v>
      </c>
      <c r="L32" s="514">
        <f t="shared" si="2"/>
        <v>13.71</v>
      </c>
      <c r="M32" s="253"/>
      <c r="N32" s="253"/>
      <c r="O32" s="253"/>
      <c r="P32" s="253"/>
      <c r="Q32" s="253"/>
      <c r="R32" s="253"/>
      <c r="S32" s="253"/>
      <c r="T32" s="253"/>
      <c r="U32" s="253"/>
    </row>
    <row r="33" spans="1:21" ht="21.6" customHeight="1">
      <c r="H33" s="2271"/>
      <c r="I33" s="2269"/>
      <c r="J33" s="473" t="s">
        <v>6</v>
      </c>
      <c r="K33" s="259">
        <f>'Megaflex NLA'!Z21</f>
        <v>11.47</v>
      </c>
      <c r="L33" s="255">
        <f t="shared" si="2"/>
        <v>13.19</v>
      </c>
      <c r="M33" s="253"/>
      <c r="N33" s="253"/>
      <c r="O33" s="253"/>
      <c r="P33" s="253"/>
      <c r="Q33" s="253"/>
      <c r="R33" s="253"/>
      <c r="S33" s="253"/>
      <c r="T33" s="253"/>
      <c r="U33" s="253"/>
    </row>
    <row r="34" spans="1:21" ht="21.6" customHeight="1" thickBot="1">
      <c r="H34" s="2272"/>
      <c r="I34" s="2270"/>
      <c r="J34" s="525" t="s">
        <v>7</v>
      </c>
      <c r="K34" s="260">
        <f>'Megaflex NLA'!Z22</f>
        <v>10.47</v>
      </c>
      <c r="L34" s="257">
        <f t="shared" si="2"/>
        <v>12.04</v>
      </c>
      <c r="M34" s="253"/>
      <c r="N34" s="253"/>
      <c r="O34" s="253"/>
      <c r="P34" s="253"/>
      <c r="Q34" s="253"/>
      <c r="R34" s="253"/>
      <c r="S34" s="253"/>
      <c r="T34" s="253"/>
      <c r="U34" s="253"/>
    </row>
    <row r="35" spans="1:21" ht="15" customHeight="1">
      <c r="H35" s="360"/>
      <c r="I35" s="398"/>
      <c r="J35" s="367"/>
      <c r="K35" s="295"/>
      <c r="L35" s="296"/>
      <c r="M35" s="253"/>
      <c r="N35" s="253"/>
      <c r="O35" s="253"/>
      <c r="P35" s="253"/>
      <c r="Q35" s="253"/>
      <c r="R35" s="253"/>
      <c r="S35" s="253"/>
      <c r="T35" s="253"/>
      <c r="U35" s="253"/>
    </row>
    <row r="36" spans="1:21" ht="16.5" customHeight="1" thickBot="1">
      <c r="H36" s="253"/>
      <c r="I36" s="253"/>
      <c r="J36" s="253"/>
      <c r="K36" s="253"/>
      <c r="L36" s="389"/>
      <c r="M36" s="253"/>
      <c r="N36" s="253"/>
      <c r="O36" s="253"/>
      <c r="P36" s="253"/>
      <c r="Q36" s="253"/>
      <c r="R36" s="253"/>
      <c r="S36" s="253"/>
      <c r="T36" s="253"/>
      <c r="U36" s="253"/>
    </row>
    <row r="37" spans="1:21" ht="20.25" customHeight="1" thickBot="1">
      <c r="H37" s="393"/>
      <c r="I37" s="516" t="s">
        <v>27</v>
      </c>
      <c r="J37" s="492" t="s">
        <v>1</v>
      </c>
      <c r="K37" s="526" t="s">
        <v>113</v>
      </c>
      <c r="L37" s="518"/>
      <c r="M37" s="253"/>
      <c r="N37" s="253"/>
      <c r="O37" s="253"/>
      <c r="P37" s="253"/>
      <c r="Q37" s="253"/>
      <c r="R37" s="253"/>
      <c r="S37" s="253"/>
      <c r="T37" s="253"/>
      <c r="U37" s="253"/>
    </row>
    <row r="38" spans="1:21" ht="21.6" customHeight="1">
      <c r="A38" t="s">
        <v>76</v>
      </c>
      <c r="B38" t="s">
        <v>123</v>
      </c>
      <c r="C38" t="s">
        <v>120</v>
      </c>
      <c r="D38" t="s">
        <v>1</v>
      </c>
      <c r="E38" t="s">
        <v>121</v>
      </c>
      <c r="H38" s="394"/>
      <c r="I38" s="519"/>
      <c r="J38" s="520"/>
      <c r="K38" s="521"/>
      <c r="L38" s="522" t="s">
        <v>26</v>
      </c>
      <c r="M38" s="253"/>
      <c r="N38" s="253"/>
      <c r="O38" s="253"/>
      <c r="P38" s="253"/>
      <c r="Q38" s="253"/>
      <c r="R38" s="253"/>
      <c r="S38" s="253"/>
      <c r="T38" s="253"/>
      <c r="U38" s="253"/>
    </row>
    <row r="39" spans="1:21" ht="21.6" customHeight="1">
      <c r="H39" s="2271" t="s">
        <v>58</v>
      </c>
      <c r="I39" s="493" t="s">
        <v>29</v>
      </c>
      <c r="J39" s="473" t="s">
        <v>5</v>
      </c>
      <c r="K39" s="511">
        <f>'Ruraflex NLA'!Z8</f>
        <v>56.6</v>
      </c>
      <c r="L39" s="514">
        <f t="shared" ref="L39:L46" si="3">ROUND(K39 * (1 + VAT), 2)</f>
        <v>65.09</v>
      </c>
      <c r="M39" s="253"/>
      <c r="N39" s="253"/>
      <c r="O39" s="253"/>
      <c r="P39" s="253"/>
      <c r="Q39" s="253"/>
      <c r="R39" s="253"/>
      <c r="S39" s="253"/>
      <c r="T39" s="253"/>
      <c r="U39" s="253"/>
    </row>
    <row r="40" spans="1:21" ht="21.6" customHeight="1">
      <c r="H40" s="2271"/>
      <c r="I40" s="493"/>
      <c r="J40" s="473" t="s">
        <v>6</v>
      </c>
      <c r="K40" s="259">
        <f>'Ruraflex NLA'!Z9</f>
        <v>52.55</v>
      </c>
      <c r="L40" s="255">
        <f t="shared" si="3"/>
        <v>60.43</v>
      </c>
      <c r="M40" s="253"/>
      <c r="N40" s="253"/>
      <c r="O40" s="253"/>
      <c r="P40" s="253"/>
      <c r="Q40" s="253"/>
      <c r="R40" s="253"/>
      <c r="S40" s="253"/>
      <c r="T40" s="253"/>
      <c r="U40" s="253"/>
    </row>
    <row r="41" spans="1:21" ht="21.6" customHeight="1">
      <c r="H41" s="2271"/>
      <c r="I41" s="523" t="s">
        <v>54</v>
      </c>
      <c r="J41" s="524" t="s">
        <v>5</v>
      </c>
      <c r="K41" s="511">
        <f>'Ruraflex NLA'!Z12</f>
        <v>56.71</v>
      </c>
      <c r="L41" s="514">
        <f t="shared" si="3"/>
        <v>65.22</v>
      </c>
      <c r="M41" s="253"/>
      <c r="N41" s="253"/>
      <c r="O41" s="253"/>
      <c r="P41" s="253"/>
      <c r="Q41" s="253"/>
      <c r="R41" s="253"/>
      <c r="S41" s="253"/>
      <c r="T41" s="253"/>
      <c r="U41" s="253"/>
    </row>
    <row r="42" spans="1:21" ht="21.6" customHeight="1">
      <c r="H42" s="2271"/>
      <c r="I42" s="494"/>
      <c r="J42" s="395" t="s">
        <v>6</v>
      </c>
      <c r="K42" s="259">
        <f>'Ruraflex NLA'!Z13</f>
        <v>52.66</v>
      </c>
      <c r="L42" s="255">
        <f t="shared" si="3"/>
        <v>60.56</v>
      </c>
      <c r="M42" s="253"/>
      <c r="N42" s="253"/>
      <c r="O42" s="253"/>
      <c r="P42" s="253"/>
      <c r="Q42" s="253"/>
      <c r="R42" s="253"/>
      <c r="S42" s="253"/>
      <c r="T42" s="253"/>
      <c r="U42" s="253"/>
    </row>
    <row r="43" spans="1:21" ht="21.6" customHeight="1">
      <c r="H43" s="2271"/>
      <c r="I43" s="523" t="s">
        <v>55</v>
      </c>
      <c r="J43" s="524" t="s">
        <v>5</v>
      </c>
      <c r="K43" s="511">
        <f>'Ruraflex NLA'!Z16</f>
        <v>56.83</v>
      </c>
      <c r="L43" s="514">
        <f t="shared" si="3"/>
        <v>65.349999999999994</v>
      </c>
      <c r="M43" s="253"/>
      <c r="N43" s="253"/>
      <c r="O43" s="253"/>
      <c r="P43" s="253"/>
      <c r="Q43" s="253"/>
      <c r="R43" s="253"/>
      <c r="S43" s="253"/>
      <c r="T43" s="253"/>
      <c r="U43" s="253"/>
    </row>
    <row r="44" spans="1:21" ht="21.6" customHeight="1">
      <c r="H44" s="2271"/>
      <c r="I44" s="494"/>
      <c r="J44" s="397" t="s">
        <v>6</v>
      </c>
      <c r="K44" s="259">
        <f>'Ruraflex NLA'!Z17</f>
        <v>52.78</v>
      </c>
      <c r="L44" s="255">
        <f t="shared" si="3"/>
        <v>60.7</v>
      </c>
      <c r="M44" s="253"/>
      <c r="N44" s="253"/>
      <c r="O44" s="253"/>
      <c r="P44" s="253"/>
      <c r="Q44" s="253"/>
      <c r="R44" s="253"/>
      <c r="S44" s="253"/>
      <c r="T44" s="253"/>
      <c r="U44" s="253"/>
    </row>
    <row r="45" spans="1:21" ht="21.6" customHeight="1">
      <c r="H45" s="2271"/>
      <c r="I45" s="2273" t="s">
        <v>32</v>
      </c>
      <c r="J45" s="473" t="s">
        <v>5</v>
      </c>
      <c r="K45" s="511">
        <f>'Ruraflex NLA'!Z20</f>
        <v>56.95</v>
      </c>
      <c r="L45" s="514">
        <f t="shared" si="3"/>
        <v>65.489999999999995</v>
      </c>
      <c r="M45" s="253"/>
      <c r="N45" s="253"/>
      <c r="O45" s="253"/>
      <c r="P45" s="253"/>
      <c r="Q45" s="253"/>
      <c r="R45" s="253"/>
      <c r="S45" s="253"/>
      <c r="T45" s="253"/>
      <c r="U45" s="253"/>
    </row>
    <row r="46" spans="1:21" ht="21.6" customHeight="1" thickBot="1">
      <c r="H46" s="2272"/>
      <c r="I46" s="2277"/>
      <c r="J46" s="525" t="s">
        <v>6</v>
      </c>
      <c r="K46" s="260">
        <f>'Ruraflex NLA'!Z21</f>
        <v>52.9</v>
      </c>
      <c r="L46" s="257">
        <f t="shared" si="3"/>
        <v>60.84</v>
      </c>
      <c r="M46" s="253"/>
      <c r="N46" s="253"/>
      <c r="O46" s="253"/>
      <c r="P46" s="253"/>
      <c r="Q46" s="253"/>
      <c r="R46" s="253"/>
      <c r="S46" s="253"/>
      <c r="T46" s="253"/>
      <c r="U46" s="253"/>
    </row>
    <row r="47" spans="1:21" ht="16.5" customHeight="1">
      <c r="H47" s="360"/>
      <c r="I47" s="367"/>
      <c r="J47" s="367"/>
      <c r="K47" s="295"/>
      <c r="L47" s="296"/>
      <c r="M47" s="253"/>
      <c r="N47" s="253"/>
      <c r="O47" s="253"/>
      <c r="P47" s="253"/>
      <c r="Q47" s="253"/>
      <c r="R47" s="253"/>
      <c r="S47" s="253"/>
      <c r="T47" s="253"/>
      <c r="U47" s="253"/>
    </row>
    <row r="48" spans="1:21" ht="21" thickBot="1">
      <c r="H48" s="389"/>
      <c r="I48" s="389"/>
      <c r="J48" s="389"/>
      <c r="K48" s="389"/>
      <c r="L48" s="389"/>
      <c r="M48" s="392"/>
      <c r="N48" s="392"/>
      <c r="O48" s="392"/>
      <c r="P48" s="253"/>
      <c r="Q48" s="253"/>
      <c r="R48" s="253"/>
      <c r="S48" s="253"/>
      <c r="T48" s="253"/>
      <c r="U48" s="253"/>
    </row>
    <row r="49" spans="1:21" ht="35.25" customHeight="1" thickBot="1">
      <c r="H49" s="2317" t="s">
        <v>457</v>
      </c>
      <c r="I49" s="2318"/>
      <c r="J49" s="2318"/>
      <c r="K49" s="2318"/>
      <c r="L49" s="2318"/>
      <c r="M49" s="2318"/>
      <c r="N49" s="2318"/>
      <c r="O49" s="2319"/>
      <c r="P49" s="399"/>
      <c r="Q49" s="399"/>
      <c r="R49" s="253"/>
      <c r="S49" s="253"/>
      <c r="T49" s="253"/>
      <c r="U49" s="253"/>
    </row>
    <row r="50" spans="1:21" ht="12.75" customHeight="1">
      <c r="H50" s="593"/>
      <c r="I50" s="594"/>
      <c r="J50" s="2202" t="s">
        <v>251</v>
      </c>
      <c r="K50" s="2263"/>
      <c r="L50" s="2264" t="s">
        <v>227</v>
      </c>
      <c r="M50" s="2267"/>
      <c r="N50" s="2264" t="s">
        <v>225</v>
      </c>
      <c r="O50" s="2265"/>
      <c r="P50" s="253"/>
      <c r="Q50" s="253"/>
      <c r="R50" s="253"/>
      <c r="S50" s="253"/>
      <c r="T50" s="253"/>
      <c r="U50" s="253"/>
    </row>
    <row r="51" spans="1:21" ht="59.7" customHeight="1">
      <c r="H51" s="593"/>
      <c r="I51" s="578"/>
      <c r="J51" s="2213"/>
      <c r="K51" s="2214"/>
      <c r="L51" s="2266"/>
      <c r="M51" s="2218"/>
      <c r="N51" s="2266"/>
      <c r="O51" s="2262"/>
      <c r="P51" s="253"/>
      <c r="Q51" s="253"/>
      <c r="R51" s="253"/>
      <c r="S51" s="253"/>
      <c r="T51" s="253"/>
      <c r="U51" s="253"/>
    </row>
    <row r="52" spans="1:21" ht="25.5" customHeight="1">
      <c r="A52" t="s">
        <v>76</v>
      </c>
      <c r="B52" t="s">
        <v>123</v>
      </c>
      <c r="C52" t="s">
        <v>120</v>
      </c>
      <c r="D52" t="s">
        <v>1</v>
      </c>
      <c r="E52" t="s">
        <v>121</v>
      </c>
      <c r="H52" s="2237" t="s">
        <v>68</v>
      </c>
      <c r="I52" s="2238"/>
      <c r="J52" s="595"/>
      <c r="K52" s="582" t="s">
        <v>26</v>
      </c>
      <c r="L52" s="595"/>
      <c r="M52" s="582" t="s">
        <v>26</v>
      </c>
      <c r="N52" s="596"/>
      <c r="O52" s="580" t="s">
        <v>26</v>
      </c>
      <c r="P52" s="253"/>
      <c r="Q52" s="253"/>
      <c r="R52" s="253"/>
      <c r="S52" s="253"/>
      <c r="T52" s="253"/>
      <c r="U52" s="253"/>
    </row>
    <row r="53" spans="1:21" ht="21.6" customHeight="1">
      <c r="A53" s="227" t="s">
        <v>150</v>
      </c>
      <c r="B53" s="227" t="s">
        <v>151</v>
      </c>
      <c r="C53">
        <v>0</v>
      </c>
      <c r="D53">
        <v>1</v>
      </c>
      <c r="E53" t="str">
        <f>B53&amp;C53&amp;D53&amp;IF($A$2="Non-municipal","N",IF($A$2="Municiple","Y","error"))</f>
        <v>NEGenDUoSU01N</v>
      </c>
      <c r="H53" s="2273" t="s">
        <v>5</v>
      </c>
      <c r="I53" s="2274"/>
      <c r="J53" s="511">
        <f>'Megaflex NLA'!J30</f>
        <v>42.66</v>
      </c>
      <c r="K53" s="508">
        <f>ROUND(J53 * (1 + VAT), 2)</f>
        <v>49.06</v>
      </c>
      <c r="L53" s="531">
        <f>'Megaflex NLA'!L30</f>
        <v>52.65</v>
      </c>
      <c r="M53" s="509">
        <f>ROUND(L53 * (1 + VAT), 2)</f>
        <v>60.55</v>
      </c>
      <c r="N53" s="510">
        <f>'Megaflex NLA'!N30</f>
        <v>0</v>
      </c>
      <c r="O53" s="512">
        <f>ROUND(N53 * (1 + VAT), 2)</f>
        <v>0</v>
      </c>
      <c r="P53" s="253"/>
      <c r="Q53" s="253"/>
      <c r="R53" s="253"/>
      <c r="S53" s="253"/>
      <c r="T53" s="253"/>
      <c r="U53" s="253"/>
    </row>
    <row r="54" spans="1:21" ht="21.6" customHeight="1">
      <c r="A54" s="227" t="s">
        <v>150</v>
      </c>
      <c r="B54" s="227" t="s">
        <v>151</v>
      </c>
      <c r="C54">
        <v>0</v>
      </c>
      <c r="D54">
        <v>2</v>
      </c>
      <c r="E54" t="str">
        <f t="shared" ref="E54:E55" si="4">B54&amp;C54&amp;D54&amp;IF($A$2="Non-municipal","N",IF($A$2="Municiple","Y","error"))</f>
        <v>NEGenDUoSU02N</v>
      </c>
      <c r="H54" s="2278" t="s">
        <v>6</v>
      </c>
      <c r="I54" s="2257"/>
      <c r="J54" s="259">
        <f>'Megaflex NLA'!J31</f>
        <v>39.130000000000003</v>
      </c>
      <c r="K54" s="254">
        <f>ROUND(J54 * (1 + VAT), 2)</f>
        <v>45</v>
      </c>
      <c r="L54" s="259">
        <f>'Megaflex NLA'!L31</f>
        <v>26.29</v>
      </c>
      <c r="M54" s="254">
        <f>ROUND(L54 * (1 + VAT), 2)</f>
        <v>30.23</v>
      </c>
      <c r="N54" s="474">
        <f>'Megaflex NLA'!N31</f>
        <v>0</v>
      </c>
      <c r="O54" s="256">
        <f>ROUND(N54 * (1 + VAT), 2)</f>
        <v>0</v>
      </c>
      <c r="P54" s="253"/>
      <c r="Q54" s="253"/>
      <c r="R54" s="253"/>
      <c r="S54" s="253"/>
      <c r="T54" s="253"/>
      <c r="U54" s="253"/>
    </row>
    <row r="55" spans="1:21" ht="21.6" customHeight="1">
      <c r="A55" s="227" t="s">
        <v>150</v>
      </c>
      <c r="B55" s="227" t="s">
        <v>151</v>
      </c>
      <c r="C55">
        <v>0</v>
      </c>
      <c r="D55">
        <v>3</v>
      </c>
      <c r="E55" t="str">
        <f t="shared" si="4"/>
        <v>NEGenDUoSU03N</v>
      </c>
      <c r="H55" s="2278" t="s">
        <v>7</v>
      </c>
      <c r="I55" s="2257"/>
      <c r="J55" s="259">
        <f>'Megaflex NLA'!J32</f>
        <v>14.16</v>
      </c>
      <c r="K55" s="254">
        <f>ROUND(J55 * (1 + VAT), 2)</f>
        <v>16.28</v>
      </c>
      <c r="L55" s="532">
        <f>'Megaflex NLA'!L32</f>
        <v>10.36</v>
      </c>
      <c r="M55" s="254">
        <f>ROUND(L55 * (1 + VAT), 2)</f>
        <v>11.91</v>
      </c>
      <c r="N55" s="259">
        <f>'Megaflex NLA'!N32</f>
        <v>11.09</v>
      </c>
      <c r="O55" s="255">
        <f>ROUND(N55 * (1 + VAT), 2)</f>
        <v>12.75</v>
      </c>
      <c r="P55" s="253"/>
      <c r="Q55" s="253"/>
      <c r="R55" s="253"/>
      <c r="S55" s="253"/>
      <c r="T55" s="253"/>
      <c r="U55" s="253"/>
    </row>
    <row r="56" spans="1:21" ht="21.6" customHeight="1" thickBot="1">
      <c r="A56" s="227" t="s">
        <v>150</v>
      </c>
      <c r="B56" s="227" t="s">
        <v>151</v>
      </c>
      <c r="C56">
        <v>0</v>
      </c>
      <c r="D56">
        <v>4</v>
      </c>
      <c r="E56" t="str">
        <f>B56&amp;C56&amp;D56&amp;IF($A$2="Non-municipal","N",IF($A$2="Municiple","Y","error"))</f>
        <v>NEGenDUoSU04N</v>
      </c>
      <c r="H56" s="2277" t="s">
        <v>8</v>
      </c>
      <c r="I56" s="2276"/>
      <c r="J56" s="513">
        <f>'Megaflex NLA'!J33</f>
        <v>0</v>
      </c>
      <c r="K56" s="475">
        <f>ROUND(J56 * (1 + VAT), 2)</f>
        <v>0</v>
      </c>
      <c r="L56" s="533">
        <f>'Megaflex NLA'!L33</f>
        <v>0</v>
      </c>
      <c r="M56" s="475">
        <f>ROUND(L56 * (1 + VAT), 2)</f>
        <v>0</v>
      </c>
      <c r="N56" s="260">
        <f>'Megaflex NLA'!N33</f>
        <v>11.09</v>
      </c>
      <c r="O56" s="257">
        <f>ROUND(N56 * (1 + VAT), 2)</f>
        <v>12.75</v>
      </c>
      <c r="P56" s="253"/>
      <c r="Q56" s="253"/>
      <c r="R56" s="253"/>
      <c r="S56" s="253"/>
      <c r="T56" s="253"/>
      <c r="U56" s="253"/>
    </row>
    <row r="57" spans="1:21" ht="16.5" customHeight="1">
      <c r="H57" s="367"/>
      <c r="I57" s="367"/>
      <c r="J57" s="271"/>
      <c r="K57" s="296"/>
      <c r="L57" s="271"/>
      <c r="M57" s="296"/>
      <c r="N57" s="271"/>
      <c r="O57" s="296"/>
      <c r="P57" s="253"/>
      <c r="Q57" s="253"/>
      <c r="R57" s="253"/>
      <c r="S57" s="253"/>
      <c r="T57" s="253"/>
      <c r="U57" s="253"/>
    </row>
    <row r="58" spans="1:21" ht="18" customHeight="1" thickBot="1">
      <c r="H58" s="218"/>
      <c r="I58" s="370"/>
      <c r="J58" s="271"/>
      <c r="K58" s="296"/>
      <c r="L58" s="271"/>
      <c r="M58" s="296"/>
      <c r="N58" s="271"/>
      <c r="O58" s="296"/>
      <c r="P58" s="253"/>
      <c r="Q58" s="253"/>
      <c r="R58" s="253"/>
      <c r="S58" s="253"/>
      <c r="T58" s="253"/>
      <c r="U58" s="253"/>
    </row>
    <row r="59" spans="1:21" ht="25.5" customHeight="1" thickBot="1">
      <c r="H59" s="2226" t="s">
        <v>456</v>
      </c>
      <c r="I59" s="2227"/>
      <c r="J59" s="2227"/>
      <c r="K59" s="2227"/>
      <c r="L59" s="2227"/>
      <c r="M59" s="2228"/>
      <c r="N59" s="253"/>
      <c r="O59" s="253"/>
      <c r="P59" s="253"/>
      <c r="Q59" s="253"/>
      <c r="R59" s="253"/>
      <c r="S59" s="253"/>
      <c r="T59" s="253"/>
      <c r="U59" s="253"/>
    </row>
    <row r="60" spans="1:21" ht="25.5" customHeight="1">
      <c r="H60" s="597"/>
      <c r="I60" s="598"/>
      <c r="J60" s="2202" t="s">
        <v>242</v>
      </c>
      <c r="K60" s="2267"/>
      <c r="L60" s="2264" t="s">
        <v>233</v>
      </c>
      <c r="M60" s="2265"/>
      <c r="N60" s="253"/>
      <c r="O60" s="253"/>
      <c r="P60" s="253"/>
      <c r="Q60" s="253"/>
      <c r="R60" s="253"/>
      <c r="S60" s="253"/>
      <c r="T60" s="253"/>
      <c r="U60" s="253"/>
    </row>
    <row r="61" spans="1:21" ht="25.5" customHeight="1">
      <c r="H61" s="599"/>
      <c r="I61" s="600"/>
      <c r="J61" s="2261"/>
      <c r="K61" s="2218"/>
      <c r="L61" s="2266"/>
      <c r="M61" s="2262"/>
      <c r="N61" s="253"/>
      <c r="O61" s="253"/>
      <c r="P61" s="253"/>
      <c r="Q61" s="253"/>
      <c r="R61" s="253"/>
      <c r="S61" s="253"/>
      <c r="T61" s="253"/>
      <c r="U61" s="253"/>
    </row>
    <row r="62" spans="1:21" ht="21">
      <c r="A62" t="s">
        <v>76</v>
      </c>
      <c r="B62" t="s">
        <v>123</v>
      </c>
      <c r="C62" t="s">
        <v>120</v>
      </c>
      <c r="D62" t="s">
        <v>1</v>
      </c>
      <c r="E62" t="s">
        <v>121</v>
      </c>
      <c r="H62" s="2190" t="s">
        <v>1</v>
      </c>
      <c r="I62" s="2191"/>
      <c r="J62" s="601"/>
      <c r="K62" s="582" t="s">
        <v>26</v>
      </c>
      <c r="L62" s="601"/>
      <c r="M62" s="580" t="s">
        <v>26</v>
      </c>
      <c r="N62" s="253"/>
      <c r="O62" s="253"/>
      <c r="P62" s="253"/>
      <c r="Q62" s="253"/>
      <c r="R62" s="253"/>
      <c r="S62" s="253"/>
      <c r="T62" s="253"/>
      <c r="U62" s="253"/>
    </row>
    <row r="63" spans="1:21" ht="21.6" customHeight="1">
      <c r="A63" s="227" t="s">
        <v>148</v>
      </c>
      <c r="B63" s="227" t="s">
        <v>149</v>
      </c>
      <c r="C63">
        <v>0</v>
      </c>
      <c r="D63">
        <v>1</v>
      </c>
      <c r="E63" t="str">
        <f>B63&amp;C63&amp;D63&amp;IF($A$2="Non-municipal","N",IF($A$2="Municiple","Y","error"))</f>
        <v>NEGenDUoSR01N</v>
      </c>
      <c r="H63" s="2273" t="s">
        <v>5</v>
      </c>
      <c r="I63" s="2274"/>
      <c r="J63" s="511">
        <f>'Ruraflex NLA'!Z8</f>
        <v>56.6</v>
      </c>
      <c r="K63" s="508">
        <f>ROUND(J63 * (1 + VAT), 2)</f>
        <v>65.09</v>
      </c>
      <c r="L63" s="546">
        <f>'Ruraflex NLA'!S28</f>
        <v>52.55</v>
      </c>
      <c r="M63" s="1402">
        <f>ROUND(L63 * (1 + VAT), 2)</f>
        <v>60.43</v>
      </c>
      <c r="N63" s="253"/>
      <c r="O63" s="253"/>
      <c r="P63" s="253"/>
      <c r="Q63" s="253"/>
      <c r="R63" s="253"/>
      <c r="S63" s="253"/>
      <c r="T63" s="253"/>
      <c r="U63" s="253"/>
    </row>
    <row r="64" spans="1:21" ht="21.6" customHeight="1" thickBot="1">
      <c r="A64" s="227" t="s">
        <v>148</v>
      </c>
      <c r="B64" s="227" t="s">
        <v>149</v>
      </c>
      <c r="C64">
        <v>0</v>
      </c>
      <c r="D64">
        <v>2</v>
      </c>
      <c r="E64" t="str">
        <f t="shared" ref="E64" si="5">B64&amp;C64&amp;D64&amp;IF($A$2="Non-municipal","N",IF($A$2="Municiple","Y","error"))</f>
        <v>NEGenDUoSR02N</v>
      </c>
      <c r="H64" s="2275" t="s">
        <v>9</v>
      </c>
      <c r="I64" s="2276"/>
      <c r="J64" s="260">
        <f>'Ruraflex NLA'!Z9</f>
        <v>52.55</v>
      </c>
      <c r="K64" s="515">
        <f>ROUND(J64 * (1 + VAT), 2)</f>
        <v>60.43</v>
      </c>
      <c r="L64" s="545">
        <f>'Ruraflex NLA'!S29</f>
        <v>45.56</v>
      </c>
      <c r="M64" s="1403">
        <f>ROUND(L64 * (1 + VAT), 2)</f>
        <v>52.39</v>
      </c>
      <c r="N64" s="253"/>
      <c r="O64" s="253"/>
      <c r="P64" s="253"/>
      <c r="Q64" s="253"/>
      <c r="R64" s="253"/>
      <c r="S64" s="253"/>
      <c r="T64" s="253"/>
      <c r="U64" s="253"/>
    </row>
    <row r="65" spans="1:21" ht="21">
      <c r="H65" s="367"/>
      <c r="I65" s="367"/>
      <c r="J65" s="271"/>
      <c r="K65" s="296"/>
      <c r="L65" s="400"/>
      <c r="M65" s="369"/>
      <c r="N65" s="253"/>
      <c r="O65" s="253"/>
      <c r="P65" s="253"/>
      <c r="Q65" s="253"/>
      <c r="R65" s="253"/>
      <c r="S65" s="253"/>
      <c r="T65" s="253"/>
      <c r="U65" s="253"/>
    </row>
    <row r="66" spans="1:21" ht="4.95" customHeight="1" thickBot="1">
      <c r="H66" s="253"/>
      <c r="I66" s="253"/>
      <c r="J66" s="253"/>
      <c r="K66" s="253"/>
      <c r="L66" s="253"/>
      <c r="M66" s="253"/>
      <c r="N66" s="253"/>
      <c r="O66" s="253"/>
      <c r="P66" s="253"/>
      <c r="Q66" s="253"/>
      <c r="R66" s="253"/>
      <c r="S66" s="253"/>
      <c r="T66" s="253"/>
      <c r="U66" s="253"/>
    </row>
    <row r="67" spans="1:21" ht="20.25" customHeight="1" thickBot="1">
      <c r="H67" s="2251" t="s">
        <v>451</v>
      </c>
      <c r="I67" s="2252"/>
      <c r="J67" s="2252"/>
      <c r="K67" s="2253"/>
      <c r="L67" s="253"/>
      <c r="M67" s="253"/>
      <c r="N67" s="271"/>
      <c r="O67" s="296"/>
      <c r="P67" s="253"/>
      <c r="Q67" s="253"/>
      <c r="R67" s="253"/>
      <c r="S67" s="253"/>
      <c r="T67" s="253"/>
      <c r="U67" s="253"/>
    </row>
    <row r="68" spans="1:21" ht="21">
      <c r="H68" s="575"/>
      <c r="I68" s="602"/>
      <c r="J68" s="2245" t="s">
        <v>244</v>
      </c>
      <c r="K68" s="2260"/>
      <c r="L68" s="253"/>
      <c r="M68" s="253"/>
      <c r="N68" s="271"/>
      <c r="O68" s="296"/>
      <c r="P68" s="253"/>
      <c r="Q68" s="253"/>
      <c r="R68" s="253"/>
      <c r="S68" s="253"/>
      <c r="T68" s="253"/>
      <c r="U68" s="253"/>
    </row>
    <row r="69" spans="1:21" ht="21.75" customHeight="1">
      <c r="H69" s="577"/>
      <c r="I69" s="578"/>
      <c r="J69" s="2261"/>
      <c r="K69" s="2262"/>
      <c r="L69" s="253"/>
      <c r="M69" s="253"/>
      <c r="N69" s="253"/>
      <c r="O69" s="253"/>
      <c r="P69" s="253"/>
      <c r="Q69" s="253"/>
      <c r="R69" s="253"/>
      <c r="S69" s="253"/>
      <c r="T69" s="253"/>
      <c r="U69" s="253"/>
    </row>
    <row r="70" spans="1:21" ht="21">
      <c r="A70" t="s">
        <v>76</v>
      </c>
      <c r="B70" t="s">
        <v>123</v>
      </c>
      <c r="C70" t="s">
        <v>120</v>
      </c>
      <c r="D70" t="s">
        <v>1</v>
      </c>
      <c r="E70" t="s">
        <v>121</v>
      </c>
      <c r="H70" s="2237" t="s">
        <v>68</v>
      </c>
      <c r="I70" s="2238"/>
      <c r="J70" s="601"/>
      <c r="K70" s="580" t="s">
        <v>26</v>
      </c>
      <c r="L70" s="253"/>
      <c r="M70" s="253"/>
      <c r="N70" s="253"/>
      <c r="O70" s="253"/>
      <c r="P70" s="253"/>
      <c r="Q70" s="253"/>
      <c r="R70" s="253"/>
      <c r="S70" s="253"/>
      <c r="T70" s="253"/>
      <c r="U70" s="253"/>
    </row>
    <row r="71" spans="1:21" ht="17.25" customHeight="1">
      <c r="A71" s="227" t="s">
        <v>150</v>
      </c>
      <c r="B71" s="227" t="s">
        <v>151</v>
      </c>
      <c r="C71">
        <v>0</v>
      </c>
      <c r="D71">
        <v>1</v>
      </c>
      <c r="E71" t="str">
        <f>B71&amp;C71&amp;D71&amp;IF($A$2="Non-municipal","N",IF($A$2="Municiple","Y","error"))</f>
        <v>NEGenDUoSU01N</v>
      </c>
      <c r="H71" s="2254" t="s">
        <v>5</v>
      </c>
      <c r="I71" s="2255"/>
      <c r="J71" s="297"/>
      <c r="K71" s="298"/>
      <c r="L71" s="253"/>
      <c r="M71" s="253"/>
      <c r="N71" s="253"/>
      <c r="O71" s="253"/>
      <c r="P71" s="253"/>
      <c r="Q71" s="253"/>
      <c r="R71" s="253"/>
      <c r="S71" s="253"/>
      <c r="T71" s="253"/>
      <c r="U71" s="253"/>
    </row>
    <row r="72" spans="1:21" ht="17.25" customHeight="1">
      <c r="A72" s="227" t="s">
        <v>150</v>
      </c>
      <c r="B72" s="227" t="s">
        <v>151</v>
      </c>
      <c r="C72">
        <v>0</v>
      </c>
      <c r="D72">
        <v>2</v>
      </c>
      <c r="E72" t="str">
        <f t="shared" ref="E72:E73" si="6">B72&amp;C72&amp;D72&amp;IF($A$2="Non-municipal","N",IF($A$2="Municiple","Y","error"))</f>
        <v>NEGenDUoSU02N</v>
      </c>
      <c r="H72" s="2256" t="s">
        <v>6</v>
      </c>
      <c r="I72" s="2257"/>
      <c r="J72" s="299"/>
      <c r="K72" s="300"/>
      <c r="L72" s="253"/>
      <c r="M72" s="253"/>
      <c r="N72" s="253"/>
      <c r="O72" s="253"/>
      <c r="P72" s="253"/>
      <c r="Q72" s="253"/>
      <c r="R72" s="253"/>
      <c r="S72" s="253"/>
      <c r="T72" s="253"/>
      <c r="U72" s="253"/>
    </row>
    <row r="73" spans="1:21" ht="21.6" customHeight="1" thickBot="1">
      <c r="A73" s="227" t="s">
        <v>150</v>
      </c>
      <c r="B73" s="227" t="s">
        <v>151</v>
      </c>
      <c r="C73">
        <v>0</v>
      </c>
      <c r="D73">
        <v>3</v>
      </c>
      <c r="E73" t="str">
        <f t="shared" si="6"/>
        <v>NEGenDUoSU03N</v>
      </c>
      <c r="H73" s="2258" t="s">
        <v>7</v>
      </c>
      <c r="I73" s="2259"/>
      <c r="J73" s="301">
        <v>20.23</v>
      </c>
      <c r="K73" s="302">
        <f>ROUND(J73 * (1 + VAT), 2)</f>
        <v>23.26</v>
      </c>
      <c r="L73" s="253"/>
      <c r="M73" s="253"/>
      <c r="N73" s="253"/>
      <c r="O73" s="253"/>
      <c r="P73" s="253"/>
      <c r="Q73" s="253"/>
      <c r="R73" s="253"/>
      <c r="S73" s="253"/>
      <c r="T73" s="253"/>
      <c r="U73" s="253"/>
    </row>
    <row r="74" spans="1:21" ht="23.25" customHeight="1" thickBot="1">
      <c r="H74" s="367"/>
      <c r="I74" s="367"/>
      <c r="J74" s="271"/>
      <c r="K74" s="296"/>
      <c r="L74" s="253"/>
      <c r="M74" s="253"/>
      <c r="N74" s="253"/>
      <c r="O74" s="253"/>
      <c r="P74" s="253"/>
      <c r="Q74" s="253"/>
      <c r="R74" s="253"/>
      <c r="S74" s="253"/>
      <c r="T74" s="253"/>
      <c r="U74" s="253"/>
    </row>
    <row r="75" spans="1:21" ht="20.399999999999999">
      <c r="H75" s="2311" t="s">
        <v>452</v>
      </c>
      <c r="I75" s="2312"/>
      <c r="J75" s="2312"/>
      <c r="K75" s="2312"/>
      <c r="L75" s="2312"/>
      <c r="M75" s="2312"/>
      <c r="N75" s="2312"/>
      <c r="O75" s="2313"/>
      <c r="P75" s="253"/>
      <c r="Q75" s="253"/>
      <c r="R75" s="2306" t="s">
        <v>452</v>
      </c>
      <c r="S75" s="2307"/>
      <c r="T75" s="2307"/>
      <c r="U75" s="2203"/>
    </row>
    <row r="76" spans="1:21" ht="20.25" customHeight="1" thickBot="1">
      <c r="H76" s="2314"/>
      <c r="I76" s="2315"/>
      <c r="J76" s="2315"/>
      <c r="K76" s="2315"/>
      <c r="L76" s="2315"/>
      <c r="M76" s="2315"/>
      <c r="N76" s="2315"/>
      <c r="O76" s="2316"/>
      <c r="P76" s="253"/>
      <c r="Q76" s="253"/>
      <c r="R76" s="2308"/>
      <c r="S76" s="2309"/>
      <c r="T76" s="2309"/>
      <c r="U76" s="2310"/>
    </row>
    <row r="77" spans="1:21" ht="25.5" customHeight="1">
      <c r="H77" s="1103"/>
      <c r="I77" s="1104"/>
      <c r="J77" s="2302" t="s">
        <v>234</v>
      </c>
      <c r="K77" s="2303"/>
      <c r="L77" s="2283" t="s">
        <v>235</v>
      </c>
      <c r="M77" s="2284"/>
      <c r="N77" s="2283" t="s">
        <v>236</v>
      </c>
      <c r="O77" s="2284"/>
      <c r="P77" s="253"/>
      <c r="Q77" s="253"/>
      <c r="R77" s="2208" t="s">
        <v>76</v>
      </c>
      <c r="S77" s="2187"/>
      <c r="T77" s="2235" t="s">
        <v>453</v>
      </c>
      <c r="U77" s="2215"/>
    </row>
    <row r="78" spans="1:21" ht="46.5" customHeight="1">
      <c r="H78" s="1105"/>
      <c r="I78" s="1106"/>
      <c r="J78" s="2304"/>
      <c r="K78" s="2305"/>
      <c r="L78" s="2285"/>
      <c r="M78" s="2286"/>
      <c r="N78" s="2285"/>
      <c r="O78" s="2286"/>
      <c r="P78" s="253"/>
      <c r="Q78" s="253"/>
      <c r="R78" s="2210"/>
      <c r="S78" s="2189"/>
      <c r="T78" s="2236"/>
      <c r="U78" s="2216"/>
    </row>
    <row r="79" spans="1:21" ht="15" customHeight="1">
      <c r="A79" t="s">
        <v>76</v>
      </c>
      <c r="B79" t="s">
        <v>123</v>
      </c>
      <c r="C79" t="s">
        <v>120</v>
      </c>
      <c r="D79" t="s">
        <v>1</v>
      </c>
      <c r="E79" t="s">
        <v>121</v>
      </c>
      <c r="H79" s="2299" t="s">
        <v>76</v>
      </c>
      <c r="I79" s="2300"/>
      <c r="J79" s="1107"/>
      <c r="K79" s="1108" t="s">
        <v>26</v>
      </c>
      <c r="L79" s="1107"/>
      <c r="M79" s="1108" t="s">
        <v>26</v>
      </c>
      <c r="N79" s="1107"/>
      <c r="O79" s="1108" t="s">
        <v>26</v>
      </c>
      <c r="P79" s="253"/>
      <c r="Q79" s="253"/>
      <c r="R79" s="2190"/>
      <c r="S79" s="2191"/>
      <c r="T79" s="579"/>
      <c r="U79" s="580" t="s">
        <v>26</v>
      </c>
    </row>
    <row r="80" spans="1:21" ht="14.25" customHeight="1">
      <c r="H80" s="2293" t="s">
        <v>605</v>
      </c>
      <c r="I80" s="2294"/>
      <c r="J80" s="303"/>
      <c r="K80" s="304"/>
      <c r="L80" s="305"/>
      <c r="M80" s="274"/>
      <c r="N80" s="305"/>
      <c r="O80" s="274"/>
      <c r="P80" s="253"/>
      <c r="Q80" s="253"/>
      <c r="R80" s="2287" t="s">
        <v>605</v>
      </c>
      <c r="S80" s="2288"/>
      <c r="T80" s="273"/>
      <c r="U80" s="274"/>
    </row>
    <row r="81" spans="1:21" ht="17.25" customHeight="1">
      <c r="A81" t="s">
        <v>173</v>
      </c>
      <c r="B81" t="s">
        <v>174</v>
      </c>
      <c r="C81">
        <v>0</v>
      </c>
      <c r="D81">
        <v>1</v>
      </c>
      <c r="E81" t="str">
        <f>B81&amp;C81&amp;D81&amp;IF($A$2="Non-municipal","N",IF($A$2="Municiple","Y","error"))</f>
        <v>Me01N</v>
      </c>
      <c r="H81" s="2295"/>
      <c r="I81" s="2290"/>
      <c r="J81" s="427">
        <v>3.56</v>
      </c>
      <c r="K81" s="306">
        <f>ROUND(J81 * (1 + VAT), 2)</f>
        <v>4.09</v>
      </c>
      <c r="L81" s="560">
        <v>1.81</v>
      </c>
      <c r="M81" s="276">
        <f>ROUND(L81 * (1 + VAT), 2)</f>
        <v>2.08</v>
      </c>
      <c r="N81" s="307">
        <f>SUM(J81, L81)</f>
        <v>5.37</v>
      </c>
      <c r="O81" s="276">
        <f xml:space="preserve"> ROUND(N81 * (1 + VAT), 2)</f>
        <v>6.18</v>
      </c>
      <c r="P81" s="253"/>
      <c r="Q81" s="253"/>
      <c r="R81" s="2289"/>
      <c r="S81" s="2290"/>
      <c r="T81" s="275">
        <v>5.37</v>
      </c>
      <c r="U81" s="276">
        <f xml:space="preserve"> ROUND(T81 * (1 + VAT), 2)</f>
        <v>6.18</v>
      </c>
    </row>
    <row r="82" spans="1:21" ht="14.25" customHeight="1">
      <c r="A82" s="426">
        <v>0.66370106761565839</v>
      </c>
      <c r="H82" s="2295"/>
      <c r="I82" s="2290"/>
      <c r="J82" s="401"/>
      <c r="K82" s="402"/>
      <c r="L82" s="403"/>
      <c r="M82" s="404"/>
      <c r="N82" s="403"/>
      <c r="O82" s="404"/>
      <c r="P82" s="253"/>
      <c r="Q82" s="253"/>
      <c r="R82" s="2289"/>
      <c r="S82" s="2290"/>
      <c r="T82" s="405"/>
      <c r="U82" s="404"/>
    </row>
    <row r="83" spans="1:21" ht="15" customHeight="1" thickBot="1">
      <c r="A83" s="426">
        <v>0.33629893238434161</v>
      </c>
      <c r="H83" s="2296"/>
      <c r="I83" s="2297"/>
      <c r="J83" s="406"/>
      <c r="K83" s="407"/>
      <c r="L83" s="408"/>
      <c r="M83" s="409"/>
      <c r="N83" s="408"/>
      <c r="O83" s="409"/>
      <c r="P83" s="253"/>
      <c r="Q83" s="253"/>
      <c r="R83" s="2291"/>
      <c r="S83" s="2292"/>
      <c r="T83" s="410"/>
      <c r="U83" s="409"/>
    </row>
    <row r="84" spans="1:21" ht="15" customHeight="1">
      <c r="H84" s="367"/>
      <c r="I84" s="367"/>
      <c r="J84" s="275"/>
      <c r="K84" s="375"/>
      <c r="L84" s="275"/>
      <c r="M84" s="375"/>
      <c r="N84" s="253"/>
      <c r="O84" s="253"/>
      <c r="P84" s="253"/>
      <c r="Q84" s="253"/>
      <c r="R84" s="253"/>
      <c r="S84" s="253"/>
      <c r="T84" s="253"/>
      <c r="U84" s="253"/>
    </row>
    <row r="85" spans="1:21" ht="15" customHeight="1" thickBot="1">
      <c r="H85" s="367"/>
      <c r="I85" s="367"/>
      <c r="J85" s="275"/>
      <c r="K85" s="375"/>
      <c r="L85" s="275"/>
      <c r="M85" s="375"/>
      <c r="N85" s="253"/>
      <c r="O85" s="253"/>
      <c r="P85" s="253"/>
      <c r="Q85" s="253"/>
      <c r="R85" s="253"/>
      <c r="S85" s="253"/>
      <c r="T85" s="253"/>
      <c r="U85" s="253"/>
    </row>
    <row r="86" spans="1:21" s="217" customFormat="1" ht="25.5" customHeight="1" thickBot="1">
      <c r="H86" s="2226" t="s">
        <v>455</v>
      </c>
      <c r="I86" s="2227"/>
      <c r="J86" s="2227"/>
      <c r="K86" s="2227"/>
      <c r="L86" s="2227"/>
      <c r="M86" s="2228"/>
      <c r="N86" s="374"/>
      <c r="O86" s="374"/>
      <c r="P86" s="374"/>
      <c r="Q86" s="374"/>
      <c r="R86" s="374"/>
      <c r="S86" s="374"/>
      <c r="T86" s="374"/>
      <c r="U86" s="374"/>
    </row>
    <row r="87" spans="1:21" ht="19.95" customHeight="1">
      <c r="H87" s="2208" t="s">
        <v>209</v>
      </c>
      <c r="I87" s="2298"/>
      <c r="J87" s="2245" t="s">
        <v>577</v>
      </c>
      <c r="K87" s="2301"/>
      <c r="L87" s="2245" t="s">
        <v>229</v>
      </c>
      <c r="M87" s="2246"/>
      <c r="N87" s="253"/>
      <c r="O87" s="253"/>
      <c r="P87" s="253"/>
      <c r="Q87" s="253"/>
      <c r="R87" s="253"/>
      <c r="S87" s="253"/>
      <c r="T87" s="253"/>
      <c r="U87" s="253"/>
    </row>
    <row r="88" spans="1:21" ht="19.95" customHeight="1">
      <c r="H88" s="2210"/>
      <c r="I88" s="2189"/>
      <c r="J88" s="2213"/>
      <c r="K88" s="2214"/>
      <c r="L88" s="2213"/>
      <c r="M88" s="2216"/>
      <c r="N88" s="411"/>
      <c r="O88" s="411"/>
      <c r="P88" s="253"/>
      <c r="Q88" s="253"/>
      <c r="R88" s="253"/>
      <c r="S88" s="253"/>
      <c r="T88" s="253"/>
      <c r="U88" s="253"/>
    </row>
    <row r="89" spans="1:21" ht="33" customHeight="1">
      <c r="H89" s="2210"/>
      <c r="I89" s="2189"/>
      <c r="J89" s="2213"/>
      <c r="K89" s="2214"/>
      <c r="L89" s="2213"/>
      <c r="M89" s="2216"/>
      <c r="N89" s="253"/>
      <c r="O89" s="253"/>
      <c r="P89" s="253"/>
      <c r="Q89" s="253"/>
      <c r="R89" s="253"/>
      <c r="S89" s="253"/>
      <c r="T89" s="253"/>
      <c r="U89" s="253"/>
    </row>
    <row r="90" spans="1:21" ht="20.399999999999999">
      <c r="H90" s="2217" t="s">
        <v>210</v>
      </c>
      <c r="I90" s="2218"/>
      <c r="J90" s="581"/>
      <c r="K90" s="582"/>
      <c r="L90" s="581"/>
      <c r="M90" s="580"/>
      <c r="N90" s="253"/>
      <c r="O90" s="253"/>
      <c r="P90" s="253"/>
      <c r="Q90" s="253"/>
      <c r="R90" s="253"/>
      <c r="S90" s="253"/>
      <c r="T90" s="253"/>
      <c r="U90" s="253"/>
    </row>
    <row r="91" spans="1:21" ht="27.15" customHeight="1">
      <c r="A91" t="s">
        <v>76</v>
      </c>
      <c r="B91" t="s">
        <v>123</v>
      </c>
      <c r="C91" t="s">
        <v>120</v>
      </c>
      <c r="D91" t="s">
        <v>1</v>
      </c>
      <c r="E91" t="s">
        <v>121</v>
      </c>
      <c r="H91" s="2219" t="s">
        <v>211</v>
      </c>
      <c r="I91" s="2220"/>
      <c r="J91" s="583"/>
      <c r="K91" s="584" t="s">
        <v>26</v>
      </c>
      <c r="L91" s="583"/>
      <c r="M91" s="585" t="s">
        <v>26</v>
      </c>
      <c r="N91" s="253"/>
      <c r="O91" s="253"/>
      <c r="P91" s="253"/>
      <c r="Q91" s="253"/>
      <c r="R91" s="253"/>
      <c r="S91" s="253"/>
      <c r="T91" s="253"/>
      <c r="U91" s="253"/>
    </row>
    <row r="92" spans="1:21" ht="21.6" customHeight="1">
      <c r="A92" t="s">
        <v>175</v>
      </c>
      <c r="B92" t="s">
        <v>176</v>
      </c>
      <c r="C92">
        <v>0</v>
      </c>
      <c r="D92">
        <v>1</v>
      </c>
      <c r="E92" t="str">
        <f>B92&amp;C92&amp;D92&amp;IF($A$2="Non-municipal","N",IF($A$2="Municiple","Y","error"))</f>
        <v>Mi01N</v>
      </c>
      <c r="H92" s="2249" t="s">
        <v>98</v>
      </c>
      <c r="I92" s="2250"/>
      <c r="J92" s="262">
        <v>14.94</v>
      </c>
      <c r="K92" s="477">
        <f>ROUND(J92 * (1 + VAT), 2)</f>
        <v>17.18</v>
      </c>
      <c r="L92" s="262">
        <v>0.79</v>
      </c>
      <c r="M92" s="263">
        <f>ROUND(L92 * (1 + VAT), 2)</f>
        <v>0.91</v>
      </c>
      <c r="N92" s="253"/>
      <c r="O92" s="253"/>
      <c r="P92" s="253"/>
      <c r="Q92" s="253"/>
      <c r="R92" s="253"/>
      <c r="S92" s="253"/>
      <c r="T92" s="253"/>
      <c r="U92" s="253"/>
    </row>
    <row r="93" spans="1:21" ht="21.6" customHeight="1">
      <c r="A93" t="s">
        <v>175</v>
      </c>
      <c r="B93" t="s">
        <v>176</v>
      </c>
      <c r="C93">
        <v>0</v>
      </c>
      <c r="D93">
        <v>1</v>
      </c>
      <c r="E93" t="str">
        <f t="shared" ref="E93:E96" si="7">B93&amp;C93&amp;D93&amp;IF($A$2="Non-municipal","N",IF($A$2="Municiple","Y","error"))</f>
        <v>Mi01N</v>
      </c>
      <c r="H93" s="2249" t="s">
        <v>99</v>
      </c>
      <c r="I93" s="2250"/>
      <c r="J93" s="265">
        <v>69.91</v>
      </c>
      <c r="K93" s="264">
        <f>ROUND(J93 * (1 + VAT), 2)</f>
        <v>80.400000000000006</v>
      </c>
      <c r="L93" s="265">
        <v>13.49</v>
      </c>
      <c r="M93" s="266">
        <f>ROUND(L93 * (1 + VAT), 2)</f>
        <v>15.51</v>
      </c>
      <c r="N93" s="253"/>
      <c r="O93" s="253"/>
      <c r="P93" s="253"/>
      <c r="Q93" s="253"/>
      <c r="R93" s="253"/>
      <c r="S93" s="253"/>
      <c r="T93" s="253"/>
      <c r="U93" s="253"/>
    </row>
    <row r="94" spans="1:21" ht="21.6" customHeight="1">
      <c r="A94" t="s">
        <v>175</v>
      </c>
      <c r="B94" t="s">
        <v>176</v>
      </c>
      <c r="C94">
        <v>0</v>
      </c>
      <c r="D94">
        <v>1</v>
      </c>
      <c r="E94" t="str">
        <f t="shared" si="7"/>
        <v>Mi01N</v>
      </c>
      <c r="H94" s="2249" t="s">
        <v>114</v>
      </c>
      <c r="I94" s="2250"/>
      <c r="J94" s="265">
        <v>215.91</v>
      </c>
      <c r="K94" s="264">
        <f>ROUND(J94 * (1 + VAT), 2)</f>
        <v>248.3</v>
      </c>
      <c r="L94" s="265">
        <v>21.07</v>
      </c>
      <c r="M94" s="266">
        <f>ROUND(L94 * (1 + VAT), 2)</f>
        <v>24.23</v>
      </c>
      <c r="N94" s="253"/>
      <c r="O94" s="253"/>
      <c r="P94" s="253"/>
      <c r="Q94" s="253"/>
      <c r="R94" s="253"/>
      <c r="S94" s="253"/>
      <c r="T94" s="253"/>
      <c r="U94" s="253"/>
    </row>
    <row r="95" spans="1:21" ht="21.6" customHeight="1">
      <c r="A95" t="s">
        <v>175</v>
      </c>
      <c r="B95" t="s">
        <v>176</v>
      </c>
      <c r="C95">
        <v>0</v>
      </c>
      <c r="D95">
        <v>1</v>
      </c>
      <c r="E95" t="str">
        <f t="shared" si="7"/>
        <v>Mi01N</v>
      </c>
      <c r="H95" s="2249" t="s">
        <v>100</v>
      </c>
      <c r="I95" s="2250"/>
      <c r="J95" s="262">
        <v>215.91</v>
      </c>
      <c r="K95" s="261">
        <f>ROUND(J95 * (1 + VAT), 2)</f>
        <v>248.3</v>
      </c>
      <c r="L95" s="262">
        <v>21.07</v>
      </c>
      <c r="M95" s="263">
        <f>ROUND(L95 * (1 + VAT), 2)</f>
        <v>24.23</v>
      </c>
      <c r="N95" s="253"/>
      <c r="O95" s="253"/>
      <c r="P95" s="253"/>
      <c r="Q95" s="253"/>
      <c r="R95" s="253"/>
      <c r="S95" s="253"/>
      <c r="T95" s="253"/>
      <c r="U95" s="253"/>
    </row>
    <row r="96" spans="1:21" ht="21.6" customHeight="1" thickBot="1">
      <c r="A96" t="s">
        <v>175</v>
      </c>
      <c r="B96" t="s">
        <v>176</v>
      </c>
      <c r="C96">
        <v>0</v>
      </c>
      <c r="D96">
        <v>1</v>
      </c>
      <c r="E96" t="str">
        <f t="shared" si="7"/>
        <v>Mi01N</v>
      </c>
      <c r="H96" s="2247" t="s">
        <v>257</v>
      </c>
      <c r="I96" s="2248"/>
      <c r="J96" s="267">
        <v>1216.44</v>
      </c>
      <c r="K96" s="534">
        <f>ROUND(J96 * (1 + VAT), 2)</f>
        <v>1398.91</v>
      </c>
      <c r="L96" s="267">
        <v>21.07</v>
      </c>
      <c r="M96" s="268">
        <f>ROUND(L96 * (1 + VAT), 2)</f>
        <v>24.23</v>
      </c>
      <c r="N96" s="253"/>
      <c r="O96" s="253"/>
      <c r="P96" s="253"/>
      <c r="Q96" s="253"/>
      <c r="R96" s="253"/>
      <c r="S96" s="253"/>
      <c r="T96" s="253"/>
      <c r="U96" s="253"/>
    </row>
    <row r="97" spans="1:21" ht="9" customHeight="1">
      <c r="H97" s="2225"/>
      <c r="I97" s="2225"/>
      <c r="J97" s="271"/>
      <c r="K97" s="296"/>
      <c r="L97" s="253"/>
      <c r="M97" s="253"/>
      <c r="N97" s="253"/>
      <c r="O97" s="253"/>
      <c r="P97" s="253"/>
      <c r="Q97" s="412"/>
      <c r="R97" s="253"/>
      <c r="S97" s="253"/>
      <c r="T97" s="253"/>
      <c r="U97" s="253"/>
    </row>
    <row r="98" spans="1:21" ht="21" thickBot="1">
      <c r="H98" s="253"/>
      <c r="I98" s="253"/>
      <c r="J98" s="253"/>
      <c r="K98" s="253"/>
      <c r="L98" s="253"/>
      <c r="M98" s="253"/>
      <c r="N98" s="253"/>
      <c r="O98" s="253"/>
      <c r="P98" s="253"/>
      <c r="Q98" s="253"/>
      <c r="R98" s="253"/>
      <c r="S98" s="253"/>
      <c r="T98" s="253"/>
      <c r="U98" s="253"/>
    </row>
    <row r="99" spans="1:21" s="217" customFormat="1" ht="25.5" customHeight="1" thickBot="1">
      <c r="H99" s="2226" t="s">
        <v>454</v>
      </c>
      <c r="I99" s="2227"/>
      <c r="J99" s="2227"/>
      <c r="K99" s="2227"/>
      <c r="L99" s="2227"/>
      <c r="M99" s="2228"/>
      <c r="N99" s="374"/>
      <c r="O99" s="374"/>
      <c r="P99" s="374"/>
      <c r="Q99" s="374"/>
      <c r="R99" s="374"/>
      <c r="S99" s="374"/>
      <c r="T99" s="374"/>
      <c r="U99" s="374"/>
    </row>
    <row r="100" spans="1:21" ht="19.95" customHeight="1">
      <c r="H100" s="2208" t="s">
        <v>209</v>
      </c>
      <c r="I100" s="2298"/>
      <c r="J100" s="2245" t="s">
        <v>577</v>
      </c>
      <c r="K100" s="2301"/>
      <c r="L100" s="2245" t="s">
        <v>229</v>
      </c>
      <c r="M100" s="2246"/>
      <c r="N100" s="253"/>
      <c r="O100" s="253"/>
      <c r="P100" s="253"/>
      <c r="Q100" s="253"/>
      <c r="R100" s="253"/>
      <c r="S100" s="253"/>
      <c r="T100" s="253"/>
      <c r="U100" s="253"/>
    </row>
    <row r="101" spans="1:21" ht="19.95" customHeight="1">
      <c r="H101" s="2210"/>
      <c r="I101" s="2189"/>
      <c r="J101" s="2213"/>
      <c r="K101" s="2214"/>
      <c r="L101" s="2213"/>
      <c r="M101" s="2216"/>
      <c r="N101" s="411"/>
      <c r="O101" s="253"/>
      <c r="P101" s="253"/>
      <c r="Q101" s="253"/>
      <c r="R101" s="253"/>
      <c r="S101" s="253"/>
      <c r="T101" s="253"/>
      <c r="U101" s="253"/>
    </row>
    <row r="102" spans="1:21" ht="43.5" customHeight="1">
      <c r="H102" s="2210"/>
      <c r="I102" s="2189"/>
      <c r="J102" s="2213"/>
      <c r="K102" s="2214"/>
      <c r="L102" s="2213"/>
      <c r="M102" s="2216"/>
      <c r="N102" s="253"/>
      <c r="O102" s="253"/>
      <c r="P102" s="253"/>
      <c r="Q102" s="253"/>
      <c r="R102" s="253"/>
      <c r="S102" s="253"/>
      <c r="T102" s="253"/>
      <c r="U102" s="253"/>
    </row>
    <row r="103" spans="1:21" ht="20.399999999999999">
      <c r="H103" s="2217" t="s">
        <v>210</v>
      </c>
      <c r="I103" s="2218"/>
      <c r="J103" s="581"/>
      <c r="K103" s="582"/>
      <c r="L103" s="581"/>
      <c r="M103" s="580"/>
      <c r="N103" s="253"/>
      <c r="O103" s="253"/>
      <c r="P103" s="253"/>
      <c r="Q103" s="253"/>
      <c r="R103" s="253"/>
      <c r="S103" s="253"/>
      <c r="T103" s="253"/>
      <c r="U103" s="253"/>
    </row>
    <row r="104" spans="1:21" ht="20.399999999999999">
      <c r="A104" t="s">
        <v>76</v>
      </c>
      <c r="B104" t="s">
        <v>123</v>
      </c>
      <c r="C104" t="s">
        <v>120</v>
      </c>
      <c r="D104" t="s">
        <v>1</v>
      </c>
      <c r="E104" t="s">
        <v>121</v>
      </c>
      <c r="H104" s="2219" t="s">
        <v>211</v>
      </c>
      <c r="I104" s="2220"/>
      <c r="J104" s="583"/>
      <c r="K104" s="584" t="s">
        <v>26</v>
      </c>
      <c r="L104" s="583"/>
      <c r="M104" s="585" t="s">
        <v>26</v>
      </c>
      <c r="N104" s="253"/>
      <c r="O104" s="253"/>
      <c r="P104" s="253"/>
      <c r="Q104" s="253"/>
      <c r="R104" s="253"/>
      <c r="S104" s="253"/>
      <c r="T104" s="253"/>
      <c r="U104" s="253"/>
    </row>
    <row r="105" spans="1:21" ht="21.6" customHeight="1">
      <c r="A105" t="s">
        <v>193</v>
      </c>
      <c r="B105" t="s">
        <v>194</v>
      </c>
      <c r="C105">
        <v>0</v>
      </c>
      <c r="D105">
        <v>1</v>
      </c>
      <c r="E105" t="str">
        <f>B105&amp;C105&amp;D105&amp;IF($A$2="Non-municipal","N",IF($A$2="Municiple","Y","error"))</f>
        <v>Ru01N</v>
      </c>
      <c r="H105" s="2249" t="s">
        <v>98</v>
      </c>
      <c r="I105" s="2250"/>
      <c r="J105" s="262">
        <v>25.18</v>
      </c>
      <c r="K105" s="477">
        <f>ROUND(J105 * (1 + VAT), 2)</f>
        <v>28.96</v>
      </c>
      <c r="L105" s="262">
        <v>1.47</v>
      </c>
      <c r="M105" s="263">
        <f>ROUND(L105 * (1 + VAT), 2)</f>
        <v>1.69</v>
      </c>
      <c r="N105" s="253"/>
      <c r="O105" s="253"/>
      <c r="P105" s="253"/>
      <c r="Q105" s="253"/>
      <c r="R105" s="253"/>
      <c r="S105" s="253"/>
      <c r="T105" s="253"/>
      <c r="U105" s="253"/>
    </row>
    <row r="106" spans="1:21" ht="21.6" customHeight="1">
      <c r="A106" t="s">
        <v>193</v>
      </c>
      <c r="B106" t="s">
        <v>194</v>
      </c>
      <c r="C106">
        <v>0</v>
      </c>
      <c r="D106">
        <v>1</v>
      </c>
      <c r="E106" t="str">
        <f t="shared" ref="E106:E109" si="8">B106&amp;C106&amp;D106&amp;IF($A$2="Non-municipal","N",IF($A$2="Municiple","Y","error"))</f>
        <v>Ru01N</v>
      </c>
      <c r="H106" s="2249" t="s">
        <v>99</v>
      </c>
      <c r="I106" s="2250"/>
      <c r="J106" s="265">
        <v>69.91</v>
      </c>
      <c r="K106" s="264">
        <f>ROUND(J106 * (1 + VAT), 2)</f>
        <v>80.400000000000006</v>
      </c>
      <c r="L106" s="265">
        <v>13.49</v>
      </c>
      <c r="M106" s="266">
        <f>ROUND(L106 * (1 + VAT), 2)</f>
        <v>15.51</v>
      </c>
      <c r="N106" s="253"/>
      <c r="O106" s="253"/>
      <c r="P106" s="253"/>
      <c r="Q106" s="253"/>
      <c r="R106" s="253"/>
      <c r="S106" s="253"/>
      <c r="T106" s="253"/>
      <c r="U106" s="253"/>
    </row>
    <row r="107" spans="1:21" ht="21.6" customHeight="1">
      <c r="A107" t="s">
        <v>193</v>
      </c>
      <c r="B107" t="s">
        <v>194</v>
      </c>
      <c r="C107">
        <v>0</v>
      </c>
      <c r="D107">
        <v>1</v>
      </c>
      <c r="E107" t="str">
        <f t="shared" si="8"/>
        <v>Ru01N</v>
      </c>
      <c r="H107" s="2249" t="s">
        <v>114</v>
      </c>
      <c r="I107" s="2250"/>
      <c r="J107" s="265">
        <v>215.91</v>
      </c>
      <c r="K107" s="264">
        <f>ROUND(J107 * (1 + VAT), 2)</f>
        <v>248.3</v>
      </c>
      <c r="L107" s="265">
        <v>21.07</v>
      </c>
      <c r="M107" s="266">
        <f>ROUND(L107 * (1 + VAT), 2)</f>
        <v>24.23</v>
      </c>
      <c r="N107" s="253"/>
      <c r="O107" s="253"/>
      <c r="P107" s="253"/>
      <c r="Q107" s="253"/>
      <c r="R107" s="253"/>
      <c r="S107" s="253"/>
      <c r="T107" s="253"/>
      <c r="U107" s="253"/>
    </row>
    <row r="108" spans="1:21" ht="21.6" customHeight="1">
      <c r="A108" t="s">
        <v>193</v>
      </c>
      <c r="B108" t="s">
        <v>194</v>
      </c>
      <c r="C108">
        <v>0</v>
      </c>
      <c r="D108">
        <v>1</v>
      </c>
      <c r="E108" t="str">
        <f t="shared" si="8"/>
        <v>Ru01N</v>
      </c>
      <c r="H108" s="2249" t="s">
        <v>100</v>
      </c>
      <c r="I108" s="2250"/>
      <c r="J108" s="262">
        <v>215.91</v>
      </c>
      <c r="K108" s="261">
        <f>ROUND(J108 * (1 + VAT), 2)</f>
        <v>248.3</v>
      </c>
      <c r="L108" s="262">
        <v>21.07</v>
      </c>
      <c r="M108" s="263">
        <f>ROUND(L108 * (1 + VAT), 2)</f>
        <v>24.23</v>
      </c>
      <c r="N108" s="253"/>
      <c r="O108" s="253"/>
      <c r="P108" s="253"/>
      <c r="Q108" s="253"/>
      <c r="R108" s="253"/>
      <c r="S108" s="253"/>
      <c r="T108" s="253"/>
      <c r="U108" s="253"/>
    </row>
    <row r="109" spans="1:21" ht="21.6" customHeight="1" thickBot="1">
      <c r="A109" t="s">
        <v>193</v>
      </c>
      <c r="B109" t="s">
        <v>194</v>
      </c>
      <c r="C109">
        <v>0</v>
      </c>
      <c r="D109">
        <v>1</v>
      </c>
      <c r="E109" t="str">
        <f t="shared" si="8"/>
        <v>Ru01N</v>
      </c>
      <c r="H109" s="2247" t="s">
        <v>33</v>
      </c>
      <c r="I109" s="2248"/>
      <c r="J109" s="267">
        <v>1216.44</v>
      </c>
      <c r="K109" s="534">
        <f>ROUND(J109 * (1 + VAT), 2)</f>
        <v>1398.91</v>
      </c>
      <c r="L109" s="267">
        <v>21.07</v>
      </c>
      <c r="M109" s="268">
        <f>ROUND(L109 * (1 + VAT), 2)</f>
        <v>24.23</v>
      </c>
      <c r="N109" s="253"/>
      <c r="O109" s="253"/>
      <c r="P109" s="253"/>
      <c r="Q109" s="253"/>
      <c r="R109" s="253"/>
      <c r="S109" s="253"/>
      <c r="T109" s="253"/>
      <c r="U109" s="253"/>
    </row>
    <row r="110" spans="1:21" ht="18.600000000000001" customHeight="1" thickBot="1">
      <c r="H110" s="253"/>
      <c r="I110" s="253"/>
      <c r="J110" s="253"/>
      <c r="K110" s="253"/>
      <c r="L110" s="253"/>
      <c r="M110" s="253"/>
      <c r="N110" s="253"/>
      <c r="O110" s="253"/>
      <c r="P110" s="253"/>
      <c r="Q110" s="253"/>
      <c r="R110" s="253"/>
      <c r="S110" s="253"/>
      <c r="T110" s="253"/>
      <c r="U110" s="253"/>
    </row>
    <row r="111" spans="1:21" ht="21.75" customHeight="1" thickBot="1">
      <c r="H111" s="2279" t="s">
        <v>94</v>
      </c>
      <c r="I111" s="2280"/>
      <c r="J111" s="2281"/>
      <c r="K111" s="413"/>
      <c r="L111" s="2282" t="s">
        <v>95</v>
      </c>
      <c r="M111" s="2280"/>
      <c r="N111" s="2281"/>
      <c r="O111" s="253"/>
      <c r="P111" s="253"/>
      <c r="Q111" s="253"/>
      <c r="R111" s="253"/>
      <c r="S111" s="253"/>
      <c r="T111" s="253"/>
      <c r="U111" s="253"/>
    </row>
    <row r="112" spans="1:21" ht="44.4" thickBot="1">
      <c r="A112" t="s">
        <v>76</v>
      </c>
      <c r="B112" t="s">
        <v>123</v>
      </c>
      <c r="C112" t="s">
        <v>120</v>
      </c>
      <c r="D112" t="s">
        <v>1</v>
      </c>
      <c r="E112" t="s">
        <v>121</v>
      </c>
      <c r="H112" s="414" t="s">
        <v>1</v>
      </c>
      <c r="I112" s="415" t="s">
        <v>258</v>
      </c>
      <c r="J112" s="416" t="s">
        <v>259</v>
      </c>
      <c r="K112" s="379"/>
      <c r="L112" s="377" t="s">
        <v>41</v>
      </c>
      <c r="M112" s="378" t="s">
        <v>42</v>
      </c>
      <c r="N112" s="416" t="s">
        <v>43</v>
      </c>
      <c r="O112" s="253"/>
      <c r="P112" s="253"/>
      <c r="Q112" s="253"/>
      <c r="R112" s="253"/>
      <c r="S112" s="253"/>
      <c r="T112" s="253"/>
      <c r="U112" s="253"/>
    </row>
    <row r="113" spans="1:21" ht="21.6" customHeight="1">
      <c r="A113" s="227" t="s">
        <v>134</v>
      </c>
      <c r="B113" s="227" t="s">
        <v>135</v>
      </c>
      <c r="C113">
        <v>0</v>
      </c>
      <c r="D113">
        <v>1</v>
      </c>
      <c r="E113" t="str">
        <f>B113&amp;C113&amp;D113&amp;IF($A$2="Non-municipal","N",IF($A$2="Municiple","Y","error"))</f>
        <v>DxLossUrb01N</v>
      </c>
      <c r="H113" s="380" t="s">
        <v>5</v>
      </c>
      <c r="I113" s="279">
        <v>1.1862000000000004</v>
      </c>
      <c r="J113" s="308">
        <v>1.1973000000000005</v>
      </c>
      <c r="K113" s="379"/>
      <c r="L113" s="380" t="s">
        <v>29</v>
      </c>
      <c r="M113" s="279">
        <v>0</v>
      </c>
      <c r="N113" s="280">
        <v>1.006</v>
      </c>
      <c r="O113" s="253"/>
      <c r="P113" s="253"/>
      <c r="Q113" s="253"/>
      <c r="R113" s="253"/>
      <c r="S113" s="253"/>
      <c r="T113" s="253"/>
      <c r="U113" s="253"/>
    </row>
    <row r="114" spans="1:21" ht="21.6" customHeight="1">
      <c r="A114" s="227" t="s">
        <v>134</v>
      </c>
      <c r="B114" s="227" t="s">
        <v>135</v>
      </c>
      <c r="C114">
        <v>0</v>
      </c>
      <c r="D114">
        <v>2</v>
      </c>
      <c r="E114" t="str">
        <f t="shared" ref="E114:E116" si="9">B114&amp;C114&amp;D114&amp;IF($A$2="Non-municipal","N",IF($A$2="Municiple","Y","error"))</f>
        <v>DxLossUrb02N</v>
      </c>
      <c r="H114" s="381" t="s">
        <v>6</v>
      </c>
      <c r="I114" s="281">
        <v>1.1556</v>
      </c>
      <c r="J114" s="309">
        <v>1.1760999999999999</v>
      </c>
      <c r="K114" s="379"/>
      <c r="L114" s="381" t="s">
        <v>54</v>
      </c>
      <c r="M114" s="281">
        <v>1</v>
      </c>
      <c r="N114" s="282">
        <v>1.016</v>
      </c>
      <c r="O114" s="253"/>
      <c r="P114" s="253"/>
      <c r="Q114" s="253"/>
      <c r="R114" s="253"/>
      <c r="S114" s="253"/>
      <c r="T114" s="253"/>
      <c r="U114" s="253"/>
    </row>
    <row r="115" spans="1:21" ht="21.6" customHeight="1">
      <c r="A115" s="227" t="s">
        <v>134</v>
      </c>
      <c r="B115" s="227" t="s">
        <v>135</v>
      </c>
      <c r="C115">
        <v>0</v>
      </c>
      <c r="D115">
        <v>3</v>
      </c>
      <c r="E115" t="str">
        <f t="shared" si="9"/>
        <v>DxLossUrb03N</v>
      </c>
      <c r="H115" s="381" t="s">
        <v>7</v>
      </c>
      <c r="I115" s="281">
        <v>1.0724</v>
      </c>
      <c r="J115" s="310"/>
      <c r="K115" s="379"/>
      <c r="L115" s="381" t="s">
        <v>55</v>
      </c>
      <c r="M115" s="281">
        <v>2</v>
      </c>
      <c r="N115" s="282">
        <v>1.0261</v>
      </c>
      <c r="O115" s="253"/>
      <c r="P115" s="253"/>
      <c r="Q115" s="253"/>
      <c r="R115" s="253"/>
      <c r="S115" s="253"/>
      <c r="T115" s="253"/>
      <c r="U115" s="253"/>
    </row>
    <row r="116" spans="1:21" ht="21.6" customHeight="1" thickBot="1">
      <c r="A116" s="227" t="s">
        <v>134</v>
      </c>
      <c r="B116" s="227" t="s">
        <v>135</v>
      </c>
      <c r="C116">
        <v>0</v>
      </c>
      <c r="D116">
        <v>4</v>
      </c>
      <c r="E116" t="str">
        <f t="shared" si="9"/>
        <v>DxLossUrb04N</v>
      </c>
      <c r="H116" s="382" t="s">
        <v>8</v>
      </c>
      <c r="I116" s="311">
        <v>1</v>
      </c>
      <c r="J116" s="312"/>
      <c r="K116" s="379"/>
      <c r="L116" s="382" t="s">
        <v>32</v>
      </c>
      <c r="M116" s="313">
        <v>3</v>
      </c>
      <c r="N116" s="284">
        <v>1.0361</v>
      </c>
      <c r="O116" s="253"/>
      <c r="P116" s="253"/>
      <c r="Q116" s="253"/>
      <c r="R116" s="253"/>
      <c r="S116" s="253"/>
      <c r="T116" s="253"/>
      <c r="U116" s="253"/>
    </row>
    <row r="117" spans="1:21" ht="20.399999999999999">
      <c r="H117" s="253"/>
      <c r="I117" s="253"/>
      <c r="J117" s="253"/>
      <c r="K117" s="253"/>
      <c r="L117" s="253"/>
      <c r="M117" s="253"/>
      <c r="N117" s="253"/>
      <c r="O117" s="253"/>
      <c r="P117" s="253"/>
      <c r="Q117" s="253"/>
      <c r="R117" s="253"/>
      <c r="S117" s="253"/>
      <c r="T117" s="253"/>
      <c r="U117" s="253"/>
    </row>
    <row r="118" spans="1:21" ht="20.399999999999999">
      <c r="A118" s="246" t="s">
        <v>201</v>
      </c>
      <c r="B118" s="246" t="s">
        <v>202</v>
      </c>
      <c r="C118">
        <v>0</v>
      </c>
      <c r="D118">
        <v>1</v>
      </c>
      <c r="E118" t="str">
        <f>B118&amp;C118&amp;D118&amp;IF($A$2="Non-municipal","N",IF($A$2="Municiple","Y","error"))</f>
        <v>DxLossRur01N</v>
      </c>
      <c r="H118" s="253"/>
      <c r="I118" s="253"/>
      <c r="J118" s="253"/>
      <c r="K118" s="253"/>
      <c r="L118" s="253"/>
      <c r="M118" s="253"/>
      <c r="N118" s="253"/>
      <c r="O118" s="253"/>
      <c r="P118" s="253"/>
      <c r="Q118" s="253"/>
      <c r="R118" s="253"/>
      <c r="S118" s="253"/>
      <c r="T118" s="253"/>
      <c r="U118" s="253"/>
    </row>
    <row r="119" spans="1:21" ht="20.399999999999999">
      <c r="A119" s="246" t="s">
        <v>201</v>
      </c>
      <c r="B119" s="246" t="s">
        <v>202</v>
      </c>
      <c r="C119">
        <v>0</v>
      </c>
      <c r="D119">
        <v>2</v>
      </c>
      <c r="E119" t="str">
        <f>B119&amp;C119&amp;D119&amp;IF($A$2="Non-municipal","N",IF($A$2="Municiple","Y","error"))</f>
        <v>DxLossRur02N</v>
      </c>
      <c r="H119" s="253"/>
      <c r="I119" s="253"/>
      <c r="J119" s="253"/>
      <c r="K119" s="253"/>
      <c r="L119" s="253"/>
      <c r="M119" s="253"/>
      <c r="N119" s="253"/>
      <c r="O119" s="253"/>
      <c r="P119" s="253"/>
      <c r="Q119" s="253"/>
      <c r="R119" s="253"/>
      <c r="S119" s="253"/>
      <c r="T119" s="253"/>
      <c r="U119" s="253"/>
    </row>
    <row r="120" spans="1:21">
      <c r="I120" s="219"/>
    </row>
    <row r="121" spans="1:21">
      <c r="I121" s="219"/>
    </row>
    <row r="122" spans="1:21" ht="14.4">
      <c r="A122" s="245" t="s">
        <v>195</v>
      </c>
      <c r="B122" s="245" t="s">
        <v>172</v>
      </c>
      <c r="C122">
        <v>0</v>
      </c>
      <c r="D122">
        <v>4</v>
      </c>
      <c r="E122" t="str">
        <f>B122&amp;C122&amp;D122&amp;IF($A$2="Non-municipal","N",IF($A$2="Municiple","Y","error"))</f>
        <v>TxLoss04N</v>
      </c>
    </row>
    <row r="123" spans="1:21" ht="14.4">
      <c r="A123" s="245" t="s">
        <v>195</v>
      </c>
      <c r="B123" s="245" t="s">
        <v>172</v>
      </c>
      <c r="C123">
        <v>1</v>
      </c>
      <c r="D123">
        <v>4</v>
      </c>
      <c r="E123" t="str">
        <f t="shared" ref="E123:E125" si="10">B123&amp;C123&amp;D123&amp;IF($A$2="Non-municipal","N",IF($A$2="Municiple","Y","error"))</f>
        <v>TxLoss14N</v>
      </c>
    </row>
    <row r="124" spans="1:21" ht="14.4">
      <c r="A124" s="245" t="s">
        <v>195</v>
      </c>
      <c r="B124" s="245" t="s">
        <v>172</v>
      </c>
      <c r="C124">
        <v>2</v>
      </c>
      <c r="D124">
        <v>4</v>
      </c>
      <c r="E124" t="str">
        <f t="shared" si="10"/>
        <v>TxLoss24N</v>
      </c>
    </row>
    <row r="125" spans="1:21" ht="14.4">
      <c r="A125" s="245" t="s">
        <v>195</v>
      </c>
      <c r="B125" s="245" t="s">
        <v>172</v>
      </c>
      <c r="C125">
        <v>3</v>
      </c>
      <c r="D125">
        <v>4</v>
      </c>
      <c r="E125" t="str">
        <f t="shared" si="10"/>
        <v>TxLoss34N</v>
      </c>
    </row>
  </sheetData>
  <mergeCells count="65">
    <mergeCell ref="R77:S79"/>
    <mergeCell ref="R75:U76"/>
    <mergeCell ref="H75:O76"/>
    <mergeCell ref="H4:N4"/>
    <mergeCell ref="J87:K89"/>
    <mergeCell ref="L87:M89"/>
    <mergeCell ref="H49:O49"/>
    <mergeCell ref="H39:H46"/>
    <mergeCell ref="I45:I46"/>
    <mergeCell ref="H53:I53"/>
    <mergeCell ref="H54:I54"/>
    <mergeCell ref="N50:O51"/>
    <mergeCell ref="J7:K7"/>
    <mergeCell ref="H7:I8"/>
    <mergeCell ref="H15:I16"/>
    <mergeCell ref="J15:K15"/>
    <mergeCell ref="H95:I95"/>
    <mergeCell ref="H96:I96"/>
    <mergeCell ref="H92:I92"/>
    <mergeCell ref="H90:I90"/>
    <mergeCell ref="L77:M78"/>
    <mergeCell ref="J77:K78"/>
    <mergeCell ref="H111:J111"/>
    <mergeCell ref="L111:N111"/>
    <mergeCell ref="N77:O78"/>
    <mergeCell ref="R80:S83"/>
    <mergeCell ref="T77:U78"/>
    <mergeCell ref="H80:I83"/>
    <mergeCell ref="H97:I97"/>
    <mergeCell ref="H87:I89"/>
    <mergeCell ref="H93:I93"/>
    <mergeCell ref="H94:I94"/>
    <mergeCell ref="H86:M86"/>
    <mergeCell ref="H79:I79"/>
    <mergeCell ref="H91:I91"/>
    <mergeCell ref="H99:M99"/>
    <mergeCell ref="H100:I102"/>
    <mergeCell ref="J100:K102"/>
    <mergeCell ref="I32:I34"/>
    <mergeCell ref="H23:H34"/>
    <mergeCell ref="H63:I63"/>
    <mergeCell ref="H64:I64"/>
    <mergeCell ref="H56:I56"/>
    <mergeCell ref="H55:I55"/>
    <mergeCell ref="J50:K51"/>
    <mergeCell ref="H62:I62"/>
    <mergeCell ref="L60:M61"/>
    <mergeCell ref="H59:M59"/>
    <mergeCell ref="J60:K61"/>
    <mergeCell ref="L50:M51"/>
    <mergeCell ref="H52:I52"/>
    <mergeCell ref="H67:K67"/>
    <mergeCell ref="H70:I70"/>
    <mergeCell ref="H71:I71"/>
    <mergeCell ref="H72:I72"/>
    <mergeCell ref="H73:I73"/>
    <mergeCell ref="J68:K69"/>
    <mergeCell ref="L100:M102"/>
    <mergeCell ref="H103:I103"/>
    <mergeCell ref="H109:I109"/>
    <mergeCell ref="H104:I104"/>
    <mergeCell ref="H105:I105"/>
    <mergeCell ref="H106:I106"/>
    <mergeCell ref="H107:I107"/>
    <mergeCell ref="H108:I108"/>
  </mergeCells>
  <hyperlinks>
    <hyperlink ref="H2" location="Menu!A1" display="Back to menu" xr:uid="{00000000-0004-0000-20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scale="31" orientation="landscape" r:id="rId1"/>
  <headerFooter alignWithMargins="0"/>
  <ignoredErrors>
    <ignoredError sqref="O57:O62 H74:O74 H73:I73 L73:O73 H84:O85 H111:O111 H117:O119 H113:H116 M113:M116 H69:O69 H68:I68 K68:O68 H78:O79 H77:I77 K77 M77:O77 I67:O67 K113:K114 K115:K116 O113:O116 H54:I56 H53:I53 H64:I64 H63:I63 H65:O66 H57:N58 N97:O98 H97:M98 H95:I95 H101:M104 I96 H92:I92 H93:I93 H94:I94 I109 H105:I105 H106:I106 H107:I107 H108:I108 H61:N62 H60:I60 K60:N60 H72:M72 H71:M71 H70:M70 I59:N59 I99:M99 H112 K112:O112 N63:O64 H100:I100 K100:M100 J82:O83 J80:O80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Equal" id="{3A57F8CE-5834-4851-B223-3B6B5BDFB966}">
            <xm:f>'Megaflex NLA'!$H$46</xm:f>
            <x14:dxf>
              <fill>
                <patternFill>
                  <bgColor rgb="FFFF0000"/>
                </patternFill>
              </fill>
            </x14:dxf>
          </x14:cfRule>
          <xm:sqref>N81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1">
    <tabColor theme="4" tint="0.59999389629810485"/>
    <pageSetUpPr fitToPage="1"/>
  </sheetPr>
  <dimension ref="A1:AL20"/>
  <sheetViews>
    <sheetView showGridLines="0" topLeftCell="L1" zoomScale="55" zoomScaleNormal="55" workbookViewId="0">
      <selection activeCell="AL2" sqref="AL2"/>
    </sheetView>
  </sheetViews>
  <sheetFormatPr defaultColWidth="9.33203125" defaultRowHeight="13.8"/>
  <cols>
    <col min="1" max="11" width="9.33203125" style="55" hidden="1" customWidth="1"/>
    <col min="12" max="12" width="1.33203125" style="55" customWidth="1"/>
    <col min="13" max="13" width="3.5546875" style="55" customWidth="1"/>
    <col min="14" max="14" width="51.88671875" style="55" bestFit="1" customWidth="1"/>
    <col min="15" max="16" width="12.5546875" style="55" customWidth="1"/>
    <col min="17" max="17" width="2.88671875" style="55" customWidth="1"/>
    <col min="18" max="18" width="36" style="55" customWidth="1"/>
    <col min="19" max="19" width="11.6640625" style="55" customWidth="1"/>
    <col min="20" max="20" width="12.5546875" style="55" customWidth="1"/>
    <col min="21" max="21" width="9.33203125" style="55"/>
    <col min="22" max="22" width="21.44140625" style="55" customWidth="1"/>
    <col min="23" max="23" width="9.33203125" style="55"/>
    <col min="24" max="24" width="10.88671875" style="55" customWidth="1"/>
    <col min="25" max="25" width="10.5546875" style="55" customWidth="1"/>
    <col min="26" max="16384" width="9.33203125" style="55"/>
  </cols>
  <sheetData>
    <row r="1" spans="1:38" ht="32.25" customHeight="1" thickBot="1">
      <c r="N1" s="359" t="s">
        <v>224</v>
      </c>
      <c r="AL1" s="23">
        <v>0.15</v>
      </c>
    </row>
    <row r="2" spans="1:38" ht="32.25" customHeight="1" thickBot="1">
      <c r="N2" s="2320" t="s">
        <v>220</v>
      </c>
      <c r="O2" s="2321"/>
      <c r="P2" s="2321"/>
      <c r="Q2" s="2321"/>
      <c r="R2" s="2321"/>
      <c r="S2" s="2321"/>
      <c r="T2" s="2322"/>
      <c r="AL2"/>
    </row>
    <row r="3" spans="1:38" ht="16.5" customHeight="1" thickBot="1">
      <c r="A3" t="s">
        <v>124</v>
      </c>
      <c r="H3"/>
      <c r="I3"/>
      <c r="J3"/>
      <c r="K3"/>
      <c r="AL3"/>
    </row>
    <row r="4" spans="1:38" ht="36" customHeight="1" thickBot="1">
      <c r="G4"/>
      <c r="H4"/>
      <c r="I4"/>
      <c r="J4"/>
      <c r="K4"/>
      <c r="N4" s="2323" t="s">
        <v>94</v>
      </c>
      <c r="O4" s="2324"/>
      <c r="P4" s="2325"/>
      <c r="Q4" s="413"/>
      <c r="R4" s="2326" t="s">
        <v>95</v>
      </c>
      <c r="S4" s="2324"/>
      <c r="T4" s="2325"/>
    </row>
    <row r="5" spans="1:38" ht="84.75" customHeight="1" thickBot="1">
      <c r="A5" t="s">
        <v>76</v>
      </c>
      <c r="B5" t="s">
        <v>123</v>
      </c>
      <c r="C5" t="s">
        <v>120</v>
      </c>
      <c r="D5" t="s">
        <v>1</v>
      </c>
      <c r="E5" t="s">
        <v>121</v>
      </c>
      <c r="G5" t="s">
        <v>76</v>
      </c>
      <c r="H5" t="s">
        <v>123</v>
      </c>
      <c r="I5" t="s">
        <v>120</v>
      </c>
      <c r="J5" t="s">
        <v>1</v>
      </c>
      <c r="K5" t="s">
        <v>121</v>
      </c>
      <c r="N5" s="569" t="s">
        <v>1</v>
      </c>
      <c r="O5" s="570" t="s">
        <v>237</v>
      </c>
      <c r="P5" s="571" t="s">
        <v>238</v>
      </c>
      <c r="Q5" s="379"/>
      <c r="R5" s="572" t="s">
        <v>41</v>
      </c>
      <c r="S5" s="573" t="s">
        <v>42</v>
      </c>
      <c r="T5" s="574" t="s">
        <v>43</v>
      </c>
    </row>
    <row r="6" spans="1:38" ht="25.2" customHeight="1">
      <c r="A6" s="227" t="s">
        <v>134</v>
      </c>
      <c r="B6" s="227" t="s">
        <v>135</v>
      </c>
      <c r="C6">
        <v>0</v>
      </c>
      <c r="D6">
        <v>1</v>
      </c>
      <c r="E6" t="str">
        <f>B6&amp;C6&amp;D6&amp;IF($A$3="Non-municipal","N",IF($A$3="Municiple","Y","error"))</f>
        <v>DxLossUrb01N</v>
      </c>
      <c r="G6" s="227" t="s">
        <v>195</v>
      </c>
      <c r="H6" s="227" t="s">
        <v>172</v>
      </c>
      <c r="I6">
        <v>0</v>
      </c>
      <c r="J6">
        <v>4</v>
      </c>
      <c r="K6" t="str">
        <f>H6&amp;I6&amp;J6&amp;IF($A$3="Non-municipal","N",IF($A$3="Municiple","Y","error"))</f>
        <v>TxLoss04N</v>
      </c>
      <c r="N6" s="380" t="s">
        <v>5</v>
      </c>
      <c r="O6" s="279">
        <v>1.1862000000000004</v>
      </c>
      <c r="P6" s="308">
        <v>1.1973000000000005</v>
      </c>
      <c r="Q6" s="379"/>
      <c r="R6" s="380" t="s">
        <v>29</v>
      </c>
      <c r="S6" s="417">
        <v>0</v>
      </c>
      <c r="T6" s="314">
        <v>1.006</v>
      </c>
      <c r="V6" s="1376"/>
    </row>
    <row r="7" spans="1:38" ht="25.2" customHeight="1">
      <c r="A7" s="227" t="s">
        <v>134</v>
      </c>
      <c r="B7" s="227" t="s">
        <v>135</v>
      </c>
      <c r="C7">
        <v>0</v>
      </c>
      <c r="D7">
        <v>2</v>
      </c>
      <c r="E7" t="str">
        <f>B7&amp;C7&amp;D7&amp;IF($A$3="Non-municipal","N",IF($A$3="Municiple","Y","error"))</f>
        <v>DxLossUrb02N</v>
      </c>
      <c r="G7" s="227" t="s">
        <v>195</v>
      </c>
      <c r="H7" s="227" t="s">
        <v>172</v>
      </c>
      <c r="I7">
        <v>1</v>
      </c>
      <c r="J7">
        <v>4</v>
      </c>
      <c r="K7" t="str">
        <f>H7&amp;I7&amp;J7&amp;IF($A$3="Non-municipal","N",IF($A$3="Municiple","Y","error"))</f>
        <v>TxLoss14N</v>
      </c>
      <c r="N7" s="381" t="s">
        <v>6</v>
      </c>
      <c r="O7" s="281">
        <v>1.1556</v>
      </c>
      <c r="P7" s="309">
        <v>1.1760999999999999</v>
      </c>
      <c r="Q7" s="379"/>
      <c r="R7" s="381" t="s">
        <v>54</v>
      </c>
      <c r="S7" s="281">
        <v>1</v>
      </c>
      <c r="T7" s="315">
        <v>1.016</v>
      </c>
      <c r="V7" s="1376"/>
    </row>
    <row r="8" spans="1:38" ht="25.2" customHeight="1">
      <c r="A8" s="227" t="s">
        <v>134</v>
      </c>
      <c r="B8" s="227" t="s">
        <v>135</v>
      </c>
      <c r="C8">
        <v>0</v>
      </c>
      <c r="D8">
        <v>3</v>
      </c>
      <c r="E8" t="str">
        <f>B8&amp;C8&amp;D8&amp;IF($A$3="Non-municipal","N",IF($A$3="Municiple","Y","error"))</f>
        <v>DxLossUrb03N</v>
      </c>
      <c r="G8" s="227" t="s">
        <v>195</v>
      </c>
      <c r="H8" s="227" t="s">
        <v>172</v>
      </c>
      <c r="I8">
        <v>2</v>
      </c>
      <c r="J8">
        <v>4</v>
      </c>
      <c r="K8" t="str">
        <f>H8&amp;I8&amp;J8&amp;IF($A$3="Non-municipal","N",IF($A$3="Municiple","Y","error"))</f>
        <v>TxLoss24N</v>
      </c>
      <c r="N8" s="381" t="s">
        <v>7</v>
      </c>
      <c r="O8" s="281">
        <v>1.0724</v>
      </c>
      <c r="P8" s="316"/>
      <c r="Q8" s="379"/>
      <c r="R8" s="381" t="s">
        <v>55</v>
      </c>
      <c r="S8" s="281">
        <v>2</v>
      </c>
      <c r="T8" s="315">
        <v>1.0261</v>
      </c>
      <c r="V8" s="1376"/>
    </row>
    <row r="9" spans="1:38" ht="25.2" customHeight="1" thickBot="1">
      <c r="A9" s="227" t="s">
        <v>134</v>
      </c>
      <c r="B9" s="227" t="s">
        <v>135</v>
      </c>
      <c r="C9">
        <v>0</v>
      </c>
      <c r="D9">
        <v>4</v>
      </c>
      <c r="E9" t="str">
        <f>B9&amp;C9&amp;D9&amp;IF($A$3="Non-municipal","N",IF($A$3="Municiple","Y","error"))</f>
        <v>DxLossUrb04N</v>
      </c>
      <c r="G9" s="227" t="s">
        <v>195</v>
      </c>
      <c r="H9" s="227" t="s">
        <v>172</v>
      </c>
      <c r="I9">
        <v>3</v>
      </c>
      <c r="J9">
        <v>4</v>
      </c>
      <c r="K9" t="str">
        <f>H9&amp;I9&amp;J9&amp;IF($A$3="Non-municipal","N",IF($A$3="Municiple","Y","error"))</f>
        <v>TxLoss34N</v>
      </c>
      <c r="N9" s="382" t="s">
        <v>203</v>
      </c>
      <c r="O9" s="311">
        <v>1</v>
      </c>
      <c r="P9" s="317"/>
      <c r="Q9" s="379"/>
      <c r="R9" s="382" t="s">
        <v>32</v>
      </c>
      <c r="S9" s="283">
        <v>3</v>
      </c>
      <c r="T9" s="315">
        <v>1.0361</v>
      </c>
      <c r="V9" s="1376"/>
    </row>
    <row r="10" spans="1:38" ht="20.399999999999999">
      <c r="N10" s="413"/>
      <c r="O10" s="413"/>
      <c r="P10" s="413"/>
      <c r="Q10" s="413"/>
      <c r="R10" s="413"/>
      <c r="S10" s="413"/>
      <c r="T10" s="418"/>
    </row>
    <row r="11" spans="1:38" ht="21.6" thickBot="1">
      <c r="A11" s="55" t="s">
        <v>201</v>
      </c>
      <c r="B11" s="55" t="s">
        <v>202</v>
      </c>
      <c r="C11" s="55">
        <v>0</v>
      </c>
      <c r="D11" s="55">
        <v>1</v>
      </c>
      <c r="E11" s="55" t="str">
        <f>B11&amp;C11&amp;D11&amp;IF($A$3="Non-municipal","N",IF($A$3="Municiple","Y","error"))</f>
        <v>DxLossRur01N</v>
      </c>
      <c r="N11" s="413"/>
      <c r="O11" s="413"/>
      <c r="P11" s="419"/>
      <c r="Q11" s="413"/>
      <c r="R11" s="413"/>
      <c r="S11" s="413"/>
      <c r="T11" s="413"/>
    </row>
    <row r="12" spans="1:38" ht="25.5" customHeight="1">
      <c r="A12" s="55" t="s">
        <v>201</v>
      </c>
      <c r="B12" s="55" t="s">
        <v>202</v>
      </c>
      <c r="C12" s="55">
        <v>0</v>
      </c>
      <c r="D12" s="55">
        <v>2</v>
      </c>
      <c r="E12" s="55" t="str">
        <f>B12&amp;C12&amp;D12&amp;IF($A$3="Non-municipal","N",IF($A$3="Municiple","Y","error"))</f>
        <v>DxLossRur02N</v>
      </c>
      <c r="N12" s="2327" t="s">
        <v>111</v>
      </c>
      <c r="O12" s="2328"/>
      <c r="P12" s="2331" t="s">
        <v>112</v>
      </c>
      <c r="Q12" s="413"/>
      <c r="R12" s="413"/>
      <c r="S12" s="413"/>
      <c r="T12" s="413"/>
    </row>
    <row r="13" spans="1:38" ht="25.5" customHeight="1">
      <c r="A13" t="s">
        <v>76</v>
      </c>
      <c r="B13" t="s">
        <v>123</v>
      </c>
      <c r="C13" t="s">
        <v>120</v>
      </c>
      <c r="D13" t="s">
        <v>1</v>
      </c>
      <c r="E13" t="s">
        <v>121</v>
      </c>
      <c r="N13" s="2329"/>
      <c r="O13" s="2330"/>
      <c r="P13" s="2332"/>
      <c r="Q13" s="413"/>
      <c r="R13" s="413"/>
      <c r="S13" s="413"/>
      <c r="T13" s="413"/>
    </row>
    <row r="14" spans="1:38" ht="20.399999999999999">
      <c r="A14" t="s">
        <v>103</v>
      </c>
      <c r="B14" t="s">
        <v>152</v>
      </c>
      <c r="C14" t="s">
        <v>104</v>
      </c>
      <c r="D14">
        <v>4</v>
      </c>
      <c r="E14" t="str">
        <f t="shared" ref="E14:E19" si="0">B14&amp;C14&amp;D14&amp;IF($A$3="Non-municipal","N",IF($A$3="Municiple","Y","error"))</f>
        <v>GenTUOSCape4N</v>
      </c>
      <c r="N14" s="318"/>
      <c r="O14" s="285" t="s">
        <v>104</v>
      </c>
      <c r="P14" s="557">
        <v>1</v>
      </c>
      <c r="Q14" s="413"/>
      <c r="R14" s="413"/>
      <c r="S14" s="413"/>
      <c r="T14" s="413"/>
    </row>
    <row r="15" spans="1:38" ht="20.399999999999999">
      <c r="A15" t="s">
        <v>103</v>
      </c>
      <c r="B15" t="s">
        <v>152</v>
      </c>
      <c r="C15" t="s">
        <v>105</v>
      </c>
      <c r="D15">
        <v>4</v>
      </c>
      <c r="E15" t="str">
        <f t="shared" si="0"/>
        <v>GenTUOSKaroo4N</v>
      </c>
      <c r="N15" s="319"/>
      <c r="O15" s="286" t="s">
        <v>105</v>
      </c>
      <c r="P15" s="558">
        <v>1</v>
      </c>
      <c r="Q15" s="413"/>
      <c r="R15" s="413"/>
      <c r="S15" s="413"/>
      <c r="T15" s="413"/>
    </row>
    <row r="16" spans="1:38" ht="20.399999999999999">
      <c r="A16" t="s">
        <v>103</v>
      </c>
      <c r="B16" t="s">
        <v>152</v>
      </c>
      <c r="C16" t="s">
        <v>106</v>
      </c>
      <c r="D16">
        <v>4</v>
      </c>
      <c r="E16" t="str">
        <f t="shared" si="0"/>
        <v>GenTUOSKwazulu-Natal4N</v>
      </c>
      <c r="N16" s="319"/>
      <c r="O16" s="286" t="s">
        <v>106</v>
      </c>
      <c r="P16" s="558">
        <v>1.01495</v>
      </c>
      <c r="Q16" s="413"/>
      <c r="R16" s="413"/>
      <c r="S16" s="413"/>
      <c r="T16" s="413"/>
    </row>
    <row r="17" spans="1:20" ht="20.399999999999999">
      <c r="A17" t="s">
        <v>103</v>
      </c>
      <c r="B17" t="s">
        <v>152</v>
      </c>
      <c r="C17" t="s">
        <v>107</v>
      </c>
      <c r="D17">
        <v>4</v>
      </c>
      <c r="E17" t="str">
        <f t="shared" si="0"/>
        <v>GenTUOSVaal4N</v>
      </c>
      <c r="N17" s="319"/>
      <c r="O17" s="286" t="s">
        <v>107</v>
      </c>
      <c r="P17" s="558">
        <v>1.0002599999999999</v>
      </c>
      <c r="Q17" s="413"/>
      <c r="R17" s="413"/>
      <c r="S17" s="413"/>
      <c r="T17" s="413"/>
    </row>
    <row r="18" spans="1:20" ht="20.399999999999999">
      <c r="A18" t="s">
        <v>103</v>
      </c>
      <c r="B18" t="s">
        <v>152</v>
      </c>
      <c r="C18" t="s">
        <v>108</v>
      </c>
      <c r="D18">
        <v>4</v>
      </c>
      <c r="E18" t="str">
        <f t="shared" si="0"/>
        <v>GenTUOSWaterburg4N</v>
      </c>
      <c r="N18" s="320"/>
      <c r="O18" s="286" t="s">
        <v>108</v>
      </c>
      <c r="P18" s="558">
        <v>1.01352</v>
      </c>
      <c r="Q18" s="413"/>
      <c r="R18" s="413"/>
      <c r="S18" s="413"/>
      <c r="T18" s="413"/>
    </row>
    <row r="19" spans="1:20" ht="21" thickBot="1">
      <c r="A19" t="s">
        <v>103</v>
      </c>
      <c r="B19" t="s">
        <v>152</v>
      </c>
      <c r="C19" t="s">
        <v>109</v>
      </c>
      <c r="D19">
        <v>4</v>
      </c>
      <c r="E19" t="str">
        <f t="shared" si="0"/>
        <v>GenTUOSMpumalanga4N</v>
      </c>
      <c r="N19" s="321"/>
      <c r="O19" s="287" t="s">
        <v>109</v>
      </c>
      <c r="P19" s="559">
        <v>1.0148699999999999</v>
      </c>
      <c r="Q19" s="413"/>
      <c r="R19" s="413"/>
      <c r="S19" s="413"/>
      <c r="T19" s="413"/>
    </row>
    <row r="20" spans="1:20" ht="20.399999999999999">
      <c r="N20" s="413"/>
      <c r="O20" s="413"/>
      <c r="P20" s="413"/>
      <c r="Q20" s="413"/>
      <c r="R20" s="413"/>
      <c r="S20" s="413"/>
      <c r="T20" s="413"/>
    </row>
  </sheetData>
  <mergeCells count="5">
    <mergeCell ref="N2:T2"/>
    <mergeCell ref="N4:P4"/>
    <mergeCell ref="R4:T4"/>
    <mergeCell ref="N12:O13"/>
    <mergeCell ref="P12:P13"/>
  </mergeCells>
  <phoneticPr fontId="36" type="noConversion"/>
  <hyperlinks>
    <hyperlink ref="N1" location="Menu!A1" display="Back to menu" xr:uid="{00000000-0004-0000-2100-000000000000}"/>
  </hyperlinks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">
    <tabColor theme="2" tint="-0.249977111117893"/>
    <pageSetUpPr fitToPage="1"/>
  </sheetPr>
  <dimension ref="A1:AX62"/>
  <sheetViews>
    <sheetView showGridLines="0" topLeftCell="R1" zoomScale="50" zoomScaleNormal="50" workbookViewId="0">
      <selection activeCell="R2" sqref="R2:AI2"/>
    </sheetView>
  </sheetViews>
  <sheetFormatPr defaultRowHeight="13.2"/>
  <cols>
    <col min="1" max="1" width="5" hidden="1" customWidth="1"/>
    <col min="2" max="2" width="6.44140625" hidden="1" customWidth="1"/>
    <col min="3" max="3" width="4.33203125" hidden="1" customWidth="1"/>
    <col min="4" max="4" width="4.6640625" hidden="1" customWidth="1"/>
    <col min="5" max="5" width="7.33203125" hidden="1" customWidth="1"/>
    <col min="6" max="6" width="6.44140625" hidden="1" customWidth="1"/>
    <col min="7" max="7" width="5.88671875" hidden="1" customWidth="1"/>
    <col min="8" max="8" width="6.109375" hidden="1" customWidth="1"/>
    <col min="9" max="9" width="5.88671875" hidden="1" customWidth="1"/>
    <col min="10" max="10" width="5.6640625" hidden="1" customWidth="1"/>
    <col min="11" max="11" width="6.33203125" hidden="1" customWidth="1"/>
    <col min="12" max="12" width="6.109375" hidden="1" customWidth="1"/>
    <col min="13" max="13" width="9.109375" hidden="1" customWidth="1"/>
    <col min="14" max="14" width="6.44140625" hidden="1" customWidth="1"/>
    <col min="15" max="15" width="8.33203125" hidden="1" customWidth="1"/>
    <col min="16" max="16" width="10.5546875" hidden="1" customWidth="1"/>
    <col min="17" max="17" width="10.33203125" hidden="1" customWidth="1"/>
    <col min="18" max="18" width="3.44140625" customWidth="1"/>
    <col min="19" max="19" width="28.5546875" customWidth="1"/>
    <col min="20" max="20" width="31" customWidth="1"/>
    <col min="21" max="21" width="17.33203125" customWidth="1"/>
    <col min="22" max="22" width="16.88671875" customWidth="1"/>
    <col min="23" max="23" width="9.109375" customWidth="1"/>
    <col min="24" max="24" width="1" customWidth="1"/>
    <col min="25" max="25" width="26.88671875" customWidth="1"/>
    <col min="26" max="26" width="28.6640625" customWidth="1"/>
    <col min="27" max="28" width="16.88671875" customWidth="1"/>
    <col min="29" max="29" width="9.109375" customWidth="1"/>
    <col min="30" max="30" width="1" customWidth="1"/>
    <col min="31" max="31" width="27.88671875" customWidth="1"/>
    <col min="32" max="32" width="31.44140625" customWidth="1"/>
    <col min="33" max="34" width="16.88671875" customWidth="1"/>
    <col min="37" max="37" width="27.33203125" customWidth="1"/>
    <col min="38" max="38" width="27.109375" bestFit="1" customWidth="1"/>
    <col min="39" max="39" width="16.33203125" bestFit="1" customWidth="1"/>
    <col min="40" max="40" width="21.6640625" customWidth="1"/>
  </cols>
  <sheetData>
    <row r="1" spans="1:50" ht="20.399999999999999">
      <c r="S1" s="359" t="s">
        <v>224</v>
      </c>
    </row>
    <row r="2" spans="1:50" ht="45">
      <c r="R2" s="1848" t="s">
        <v>633</v>
      </c>
      <c r="S2" s="1849"/>
      <c r="T2" s="1849"/>
      <c r="U2" s="1849"/>
      <c r="V2" s="1849"/>
      <c r="W2" s="1849"/>
      <c r="X2" s="1849"/>
      <c r="Y2" s="1849"/>
      <c r="Z2" s="1849"/>
      <c r="AA2" s="1849"/>
      <c r="AB2" s="1849"/>
      <c r="AC2" s="1849"/>
      <c r="AD2" s="1849"/>
      <c r="AE2" s="1849"/>
      <c r="AF2" s="1849"/>
      <c r="AG2" s="1849"/>
      <c r="AH2" s="1849"/>
      <c r="AI2" s="1850"/>
    </row>
    <row r="3" spans="1:50" ht="36" customHeight="1" thickBot="1">
      <c r="R3" s="1"/>
      <c r="T3" s="1"/>
      <c r="X3" s="1"/>
      <c r="Z3" s="1"/>
      <c r="AD3" s="1"/>
      <c r="AF3" s="1"/>
      <c r="AX3" s="23"/>
    </row>
    <row r="4" spans="1:50" ht="116.4" customHeight="1" thickBot="1">
      <c r="A4" t="s">
        <v>124</v>
      </c>
      <c r="S4" s="2353" t="s">
        <v>465</v>
      </c>
      <c r="T4" s="2354"/>
      <c r="U4" s="2354"/>
      <c r="V4" s="2355"/>
      <c r="X4" s="2359" t="s">
        <v>466</v>
      </c>
      <c r="Y4" s="2360"/>
      <c r="Z4" s="2360"/>
      <c r="AA4" s="2360"/>
      <c r="AB4" s="2361"/>
      <c r="AE4" s="2359" t="s">
        <v>494</v>
      </c>
      <c r="AF4" s="2360"/>
      <c r="AG4" s="2360"/>
      <c r="AH4" s="2360"/>
    </row>
    <row r="5" spans="1:50" ht="14.1" customHeight="1" thickBot="1">
      <c r="R5" s="28"/>
      <c r="S5" s="28"/>
      <c r="T5" s="28"/>
      <c r="U5" s="28"/>
      <c r="V5" s="28"/>
      <c r="X5" s="28"/>
      <c r="Y5" s="28"/>
      <c r="Z5" s="28"/>
      <c r="AA5" s="28"/>
      <c r="AB5" s="28"/>
      <c r="AE5" s="28"/>
      <c r="AF5" s="28"/>
      <c r="AG5" s="28"/>
      <c r="AH5" s="28"/>
    </row>
    <row r="6" spans="1:50" ht="45.75" customHeight="1" thickBot="1">
      <c r="R6" s="4"/>
      <c r="S6" s="605"/>
      <c r="T6" s="1109"/>
      <c r="U6" s="2333" t="s">
        <v>495</v>
      </c>
      <c r="V6" s="1740"/>
      <c r="W6" s="604"/>
      <c r="X6" s="1110"/>
      <c r="Y6" s="605"/>
      <c r="Z6" s="1109"/>
      <c r="AA6" s="2333" t="s">
        <v>495</v>
      </c>
      <c r="AB6" s="1740"/>
      <c r="AC6" s="604"/>
      <c r="AD6" s="604"/>
      <c r="AE6" s="605"/>
      <c r="AF6" s="1109"/>
      <c r="AG6" s="2333" t="s">
        <v>495</v>
      </c>
      <c r="AH6" s="1740"/>
    </row>
    <row r="7" spans="1:50" ht="37.950000000000003" customHeight="1">
      <c r="R7" s="5"/>
      <c r="S7" s="2334" t="s">
        <v>27</v>
      </c>
      <c r="T7" s="1111"/>
      <c r="U7" s="1593"/>
      <c r="V7" s="2335"/>
      <c r="W7" s="604"/>
      <c r="X7" s="1112"/>
      <c r="Y7" s="2334" t="s">
        <v>27</v>
      </c>
      <c r="Z7" s="1111"/>
      <c r="AA7" s="1593"/>
      <c r="AB7" s="2335"/>
      <c r="AC7" s="604"/>
      <c r="AD7" s="604"/>
      <c r="AE7" s="2334" t="s">
        <v>27</v>
      </c>
      <c r="AF7" s="1111"/>
      <c r="AG7" s="1593"/>
      <c r="AH7" s="2335"/>
    </row>
    <row r="8" spans="1:50" ht="20.25" customHeight="1">
      <c r="R8" s="5"/>
      <c r="S8" s="1572"/>
      <c r="T8" s="1113" t="s">
        <v>1</v>
      </c>
      <c r="U8" s="2336"/>
      <c r="V8" s="2337"/>
      <c r="W8" s="604"/>
      <c r="X8" s="1112"/>
      <c r="Y8" s="1572"/>
      <c r="Z8" s="1113" t="s">
        <v>1</v>
      </c>
      <c r="AA8" s="2336"/>
      <c r="AB8" s="2337"/>
      <c r="AC8" s="604"/>
      <c r="AD8" s="604"/>
      <c r="AE8" s="1572"/>
      <c r="AF8" s="1113" t="s">
        <v>1</v>
      </c>
      <c r="AG8" s="2336"/>
      <c r="AH8" s="2337"/>
    </row>
    <row r="9" spans="1:50" ht="20.25" customHeight="1">
      <c r="A9" t="s">
        <v>76</v>
      </c>
      <c r="B9" t="s">
        <v>123</v>
      </c>
      <c r="C9" t="s">
        <v>120</v>
      </c>
      <c r="D9" t="s">
        <v>1</v>
      </c>
      <c r="E9" t="s">
        <v>121</v>
      </c>
      <c r="G9" t="s">
        <v>76</v>
      </c>
      <c r="H9" t="s">
        <v>123</v>
      </c>
      <c r="I9" t="s">
        <v>120</v>
      </c>
      <c r="J9" t="s">
        <v>1</v>
      </c>
      <c r="K9" t="s">
        <v>121</v>
      </c>
      <c r="M9" t="s">
        <v>76</v>
      </c>
      <c r="N9" t="s">
        <v>123</v>
      </c>
      <c r="O9" t="s">
        <v>120</v>
      </c>
      <c r="P9" t="s">
        <v>1</v>
      </c>
      <c r="Q9" t="s">
        <v>121</v>
      </c>
      <c r="R9" s="5"/>
      <c r="S9" s="1573"/>
      <c r="T9" s="1114"/>
      <c r="U9" s="614"/>
      <c r="V9" s="613" t="s">
        <v>26</v>
      </c>
      <c r="W9" s="604"/>
      <c r="X9" s="1112"/>
      <c r="Y9" s="1573"/>
      <c r="Z9" s="1114"/>
      <c r="AA9" s="614"/>
      <c r="AB9" s="613" t="s">
        <v>26</v>
      </c>
      <c r="AC9" s="604"/>
      <c r="AD9" s="604"/>
      <c r="AE9" s="1573"/>
      <c r="AF9" s="1114"/>
      <c r="AG9" s="614"/>
      <c r="AH9" s="613" t="s">
        <v>26</v>
      </c>
    </row>
    <row r="10" spans="1:50" ht="21.6" customHeight="1">
      <c r="A10" s="227" t="s">
        <v>136</v>
      </c>
      <c r="B10" s="227" t="s">
        <v>137</v>
      </c>
      <c r="C10">
        <v>0</v>
      </c>
      <c r="D10">
        <v>1</v>
      </c>
      <c r="E10" t="str">
        <f>B10&amp;C10&amp;D10&amp;IF($A$4="Non-municipal","N",IF($A$4="Municiple","Y","error"))</f>
        <v>ExNACMe01N</v>
      </c>
      <c r="G10" s="227" t="s">
        <v>140</v>
      </c>
      <c r="H10" s="227" t="s">
        <v>141</v>
      </c>
      <c r="I10">
        <v>0</v>
      </c>
      <c r="J10">
        <v>1</v>
      </c>
      <c r="K10" t="str">
        <f>H10&amp;I10&amp;J10&amp;IF($A$4="Non-municipal","N",IF($A$4="Municiple","Y","error"))</f>
        <v>ExNACNL01N</v>
      </c>
      <c r="M10" s="227" t="s">
        <v>138</v>
      </c>
      <c r="N10" s="227" t="s">
        <v>139</v>
      </c>
      <c r="O10">
        <v>0</v>
      </c>
      <c r="P10">
        <v>1</v>
      </c>
      <c r="Q10" t="str">
        <f>N10&amp;O10&amp;P10&amp;IF($A$4="Non-municipal","N",IF($A$4="Municiple","Y","error"))</f>
        <v>ExNACMi01N</v>
      </c>
      <c r="R10" s="5"/>
      <c r="S10" s="1565" t="s">
        <v>29</v>
      </c>
      <c r="T10" s="615" t="s">
        <v>5</v>
      </c>
      <c r="U10" s="622">
        <v>54.22</v>
      </c>
      <c r="V10" s="623">
        <f t="shared" ref="V10:V25" si="0">ROUND(U10 * (1 + VAT), 2)</f>
        <v>62.35</v>
      </c>
      <c r="W10" s="1115"/>
      <c r="X10" s="1112"/>
      <c r="Y10" s="1565" t="s">
        <v>29</v>
      </c>
      <c r="Z10" s="615" t="s">
        <v>5</v>
      </c>
      <c r="AA10" s="622">
        <v>54.22</v>
      </c>
      <c r="AB10" s="623">
        <f t="shared" ref="AB10:AB25" si="1">ROUND(AA10 * (1 + VAT), 2)</f>
        <v>62.35</v>
      </c>
      <c r="AC10" s="604"/>
      <c r="AD10" s="604"/>
      <c r="AE10" s="1565" t="s">
        <v>29</v>
      </c>
      <c r="AF10" s="615" t="s">
        <v>5</v>
      </c>
      <c r="AG10" s="622">
        <v>54.22</v>
      </c>
      <c r="AH10" s="623">
        <f t="shared" ref="AH10:AH25" si="2">ROUND(AG10 * (1 + VAT), 2)</f>
        <v>62.35</v>
      </c>
    </row>
    <row r="11" spans="1:50" ht="21.6" customHeight="1">
      <c r="A11" s="227" t="s">
        <v>136</v>
      </c>
      <c r="B11" s="227" t="s">
        <v>137</v>
      </c>
      <c r="C11">
        <v>0</v>
      </c>
      <c r="D11">
        <v>2</v>
      </c>
      <c r="E11" t="str">
        <f t="shared" ref="E11:E25" si="3">B11&amp;C11&amp;D11&amp;IF($A$4="Non-municipal","N",IF($A$4="Municiple","Y","error"))</f>
        <v>ExNACMe02N</v>
      </c>
      <c r="G11" s="227" t="s">
        <v>140</v>
      </c>
      <c r="H11" s="227" t="s">
        <v>141</v>
      </c>
      <c r="I11">
        <v>0</v>
      </c>
      <c r="J11">
        <v>2</v>
      </c>
      <c r="K11" t="str">
        <f t="shared" ref="K11:K25" si="4">H11&amp;I11&amp;J11&amp;IF($A$4="Non-municipal","N",IF($A$4="Municiple","Y","error"))</f>
        <v>ExNACNL02N</v>
      </c>
      <c r="M11" s="227" t="s">
        <v>138</v>
      </c>
      <c r="N11" s="227" t="s">
        <v>139</v>
      </c>
      <c r="O11">
        <v>0</v>
      </c>
      <c r="P11">
        <v>2</v>
      </c>
      <c r="Q11" t="str">
        <f t="shared" ref="Q11:Q25" si="5">N11&amp;O11&amp;P11&amp;IF($A$4="Non-municipal","N",IF($A$4="Municiple","Y","error"))</f>
        <v>ExNACMi02N</v>
      </c>
      <c r="R11" s="5"/>
      <c r="S11" s="1566"/>
      <c r="T11" s="615" t="s">
        <v>6</v>
      </c>
      <c r="U11" s="630">
        <v>50.28</v>
      </c>
      <c r="V11" s="631">
        <f t="shared" si="0"/>
        <v>57.82</v>
      </c>
      <c r="W11" s="751"/>
      <c r="X11" s="1112"/>
      <c r="Y11" s="1566"/>
      <c r="Z11" s="615" t="s">
        <v>6</v>
      </c>
      <c r="AA11" s="630">
        <v>50.27</v>
      </c>
      <c r="AB11" s="631">
        <f t="shared" si="1"/>
        <v>57.81</v>
      </c>
      <c r="AC11" s="604"/>
      <c r="AD11" s="604"/>
      <c r="AE11" s="1566"/>
      <c r="AF11" s="615" t="s">
        <v>6</v>
      </c>
      <c r="AG11" s="630">
        <v>50.28</v>
      </c>
      <c r="AH11" s="631">
        <f t="shared" si="2"/>
        <v>57.82</v>
      </c>
    </row>
    <row r="12" spans="1:50" ht="21.6" customHeight="1">
      <c r="A12" s="227" t="s">
        <v>136</v>
      </c>
      <c r="B12" s="227" t="s">
        <v>137</v>
      </c>
      <c r="C12">
        <v>0</v>
      </c>
      <c r="D12">
        <v>3</v>
      </c>
      <c r="E12" t="str">
        <f t="shared" si="3"/>
        <v>ExNACMe03N</v>
      </c>
      <c r="G12" s="227" t="s">
        <v>140</v>
      </c>
      <c r="H12" s="227" t="s">
        <v>141</v>
      </c>
      <c r="I12">
        <v>0</v>
      </c>
      <c r="J12">
        <v>3</v>
      </c>
      <c r="K12" t="str">
        <f t="shared" si="4"/>
        <v>ExNACNL03N</v>
      </c>
      <c r="M12" s="227" t="s">
        <v>138</v>
      </c>
      <c r="N12" s="227" t="s">
        <v>139</v>
      </c>
      <c r="O12">
        <v>0</v>
      </c>
      <c r="P12">
        <v>3</v>
      </c>
      <c r="Q12" t="str">
        <f t="shared" si="5"/>
        <v>ExNACMi03N</v>
      </c>
      <c r="R12" s="5"/>
      <c r="S12" s="1566"/>
      <c r="T12" s="615" t="s">
        <v>7</v>
      </c>
      <c r="U12" s="630">
        <v>35.42</v>
      </c>
      <c r="V12" s="631">
        <f t="shared" si="0"/>
        <v>40.729999999999997</v>
      </c>
      <c r="W12" s="751"/>
      <c r="X12" s="1112"/>
      <c r="Y12" s="1566"/>
      <c r="Z12" s="615" t="s">
        <v>7</v>
      </c>
      <c r="AA12" s="630">
        <v>35.42</v>
      </c>
      <c r="AB12" s="631">
        <f t="shared" si="1"/>
        <v>40.729999999999997</v>
      </c>
      <c r="AC12" s="604"/>
      <c r="AD12" s="604"/>
      <c r="AE12" s="1566"/>
      <c r="AF12" s="615" t="s">
        <v>7</v>
      </c>
      <c r="AG12" s="630">
        <v>35.42</v>
      </c>
      <c r="AH12" s="631">
        <f t="shared" si="2"/>
        <v>40.729999999999997</v>
      </c>
    </row>
    <row r="13" spans="1:50" ht="21.6" customHeight="1">
      <c r="A13" s="227" t="s">
        <v>136</v>
      </c>
      <c r="B13" s="227" t="s">
        <v>137</v>
      </c>
      <c r="C13">
        <v>0</v>
      </c>
      <c r="D13">
        <v>4</v>
      </c>
      <c r="E13" t="str">
        <f t="shared" si="3"/>
        <v>ExNACMe04N</v>
      </c>
      <c r="G13" s="227" t="s">
        <v>140</v>
      </c>
      <c r="H13" s="227" t="s">
        <v>141</v>
      </c>
      <c r="I13">
        <v>0</v>
      </c>
      <c r="J13">
        <v>4</v>
      </c>
      <c r="K13" t="str">
        <f t="shared" si="4"/>
        <v>ExNACNL04N</v>
      </c>
      <c r="M13" s="227" t="s">
        <v>138</v>
      </c>
      <c r="N13" s="227" t="s">
        <v>139</v>
      </c>
      <c r="O13">
        <v>0</v>
      </c>
      <c r="P13">
        <v>4</v>
      </c>
      <c r="Q13" t="str">
        <f t="shared" si="5"/>
        <v>ExNACMi04N</v>
      </c>
      <c r="R13" s="5"/>
      <c r="S13" s="1567"/>
      <c r="T13" s="632" t="s">
        <v>115</v>
      </c>
      <c r="U13" s="639">
        <v>28.86</v>
      </c>
      <c r="V13" s="640">
        <f t="shared" si="0"/>
        <v>33.19</v>
      </c>
      <c r="W13" s="751"/>
      <c r="X13" s="1112"/>
      <c r="Y13" s="1567"/>
      <c r="Z13" s="632" t="s">
        <v>115</v>
      </c>
      <c r="AA13" s="639">
        <v>28.86</v>
      </c>
      <c r="AB13" s="640">
        <f t="shared" si="1"/>
        <v>33.19</v>
      </c>
      <c r="AC13" s="604"/>
      <c r="AD13" s="604"/>
      <c r="AE13" s="1567"/>
      <c r="AF13" s="632" t="s">
        <v>115</v>
      </c>
      <c r="AG13" s="639">
        <v>28.86</v>
      </c>
      <c r="AH13" s="640">
        <f t="shared" si="2"/>
        <v>33.19</v>
      </c>
    </row>
    <row r="14" spans="1:50" ht="21.6" customHeight="1">
      <c r="A14" s="227" t="s">
        <v>136</v>
      </c>
      <c r="B14" s="227" t="s">
        <v>137</v>
      </c>
      <c r="C14">
        <v>1</v>
      </c>
      <c r="D14">
        <v>1</v>
      </c>
      <c r="E14" t="str">
        <f t="shared" si="3"/>
        <v>ExNACMe11N</v>
      </c>
      <c r="G14" s="227" t="s">
        <v>140</v>
      </c>
      <c r="H14" s="227" t="s">
        <v>141</v>
      </c>
      <c r="I14">
        <v>1</v>
      </c>
      <c r="J14">
        <v>1</v>
      </c>
      <c r="K14" t="str">
        <f t="shared" si="4"/>
        <v>ExNACNL11N</v>
      </c>
      <c r="M14" s="227" t="s">
        <v>138</v>
      </c>
      <c r="N14" s="227" t="s">
        <v>139</v>
      </c>
      <c r="O14">
        <v>1</v>
      </c>
      <c r="P14">
        <v>1</v>
      </c>
      <c r="Q14" t="str">
        <f t="shared" si="5"/>
        <v>ExNACMi11N</v>
      </c>
      <c r="R14" s="5"/>
      <c r="S14" s="1565" t="s">
        <v>30</v>
      </c>
      <c r="T14" s="615" t="s">
        <v>5</v>
      </c>
      <c r="U14" s="641">
        <v>54.339999999999996</v>
      </c>
      <c r="V14" s="642">
        <f t="shared" si="0"/>
        <v>62.49</v>
      </c>
      <c r="W14" s="1115"/>
      <c r="X14" s="1112"/>
      <c r="Y14" s="1565" t="s">
        <v>30</v>
      </c>
      <c r="Z14" s="615" t="s">
        <v>5</v>
      </c>
      <c r="AA14" s="641">
        <v>54.35</v>
      </c>
      <c r="AB14" s="642">
        <f t="shared" si="1"/>
        <v>62.5</v>
      </c>
      <c r="AC14" s="604"/>
      <c r="AD14" s="604"/>
      <c r="AE14" s="1565" t="s">
        <v>30</v>
      </c>
      <c r="AF14" s="615" t="s">
        <v>5</v>
      </c>
      <c r="AG14" s="641">
        <v>54.339999999999996</v>
      </c>
      <c r="AH14" s="642">
        <f t="shared" si="2"/>
        <v>62.49</v>
      </c>
    </row>
    <row r="15" spans="1:50" ht="21.6" customHeight="1">
      <c r="A15" s="227" t="s">
        <v>136</v>
      </c>
      <c r="B15" s="227" t="s">
        <v>137</v>
      </c>
      <c r="C15">
        <v>1</v>
      </c>
      <c r="D15">
        <v>2</v>
      </c>
      <c r="E15" t="str">
        <f t="shared" si="3"/>
        <v>ExNACMe12N</v>
      </c>
      <c r="G15" s="227" t="s">
        <v>140</v>
      </c>
      <c r="H15" s="227" t="s">
        <v>141</v>
      </c>
      <c r="I15">
        <v>1</v>
      </c>
      <c r="J15">
        <v>2</v>
      </c>
      <c r="K15" t="str">
        <f t="shared" si="4"/>
        <v>ExNACNL12N</v>
      </c>
      <c r="M15" s="227" t="s">
        <v>138</v>
      </c>
      <c r="N15" s="227" t="s">
        <v>139</v>
      </c>
      <c r="O15">
        <v>1</v>
      </c>
      <c r="P15">
        <v>2</v>
      </c>
      <c r="Q15" t="str">
        <f t="shared" si="5"/>
        <v>ExNACMi12N</v>
      </c>
      <c r="R15" s="5"/>
      <c r="S15" s="1566"/>
      <c r="T15" s="615" t="s">
        <v>6</v>
      </c>
      <c r="U15" s="630">
        <v>50.39</v>
      </c>
      <c r="V15" s="631">
        <f t="shared" si="0"/>
        <v>57.95</v>
      </c>
      <c r="W15" s="751"/>
      <c r="X15" s="1112"/>
      <c r="Y15" s="1566"/>
      <c r="Z15" s="615" t="s">
        <v>6</v>
      </c>
      <c r="AA15" s="630">
        <v>50.38</v>
      </c>
      <c r="AB15" s="631">
        <f t="shared" si="1"/>
        <v>57.94</v>
      </c>
      <c r="AC15" s="604"/>
      <c r="AD15" s="604"/>
      <c r="AE15" s="1566"/>
      <c r="AF15" s="615" t="s">
        <v>6</v>
      </c>
      <c r="AG15" s="630">
        <v>50.39</v>
      </c>
      <c r="AH15" s="631">
        <f t="shared" si="2"/>
        <v>57.95</v>
      </c>
    </row>
    <row r="16" spans="1:50" ht="21.6" customHeight="1">
      <c r="A16" s="227" t="s">
        <v>136</v>
      </c>
      <c r="B16" s="227" t="s">
        <v>137</v>
      </c>
      <c r="C16">
        <v>1</v>
      </c>
      <c r="D16">
        <v>3</v>
      </c>
      <c r="E16" t="str">
        <f t="shared" si="3"/>
        <v>ExNACMe13N</v>
      </c>
      <c r="G16" s="227" t="s">
        <v>140</v>
      </c>
      <c r="H16" s="227" t="s">
        <v>141</v>
      </c>
      <c r="I16">
        <v>1</v>
      </c>
      <c r="J16">
        <v>3</v>
      </c>
      <c r="K16" t="str">
        <f t="shared" si="4"/>
        <v>ExNACNL13N</v>
      </c>
      <c r="M16" s="227" t="s">
        <v>138</v>
      </c>
      <c r="N16" s="227" t="s">
        <v>139</v>
      </c>
      <c r="O16">
        <v>1</v>
      </c>
      <c r="P16">
        <v>3</v>
      </c>
      <c r="Q16" t="str">
        <f t="shared" si="5"/>
        <v>ExNACMi13N</v>
      </c>
      <c r="R16" s="5"/>
      <c r="S16" s="1566"/>
      <c r="T16" s="615" t="s">
        <v>7</v>
      </c>
      <c r="U16" s="630">
        <v>35.53</v>
      </c>
      <c r="V16" s="631">
        <f t="shared" si="0"/>
        <v>40.86</v>
      </c>
      <c r="W16" s="751"/>
      <c r="X16" s="1112"/>
      <c r="Y16" s="1566"/>
      <c r="Z16" s="615" t="s">
        <v>7</v>
      </c>
      <c r="AA16" s="630">
        <v>35.53</v>
      </c>
      <c r="AB16" s="631">
        <f t="shared" si="1"/>
        <v>40.86</v>
      </c>
      <c r="AC16" s="604"/>
      <c r="AD16" s="604"/>
      <c r="AE16" s="1566"/>
      <c r="AF16" s="615" t="s">
        <v>7</v>
      </c>
      <c r="AG16" s="630">
        <v>35.53</v>
      </c>
      <c r="AH16" s="631">
        <f t="shared" si="2"/>
        <v>40.86</v>
      </c>
    </row>
    <row r="17" spans="1:34" ht="21.6" customHeight="1">
      <c r="A17" s="227" t="s">
        <v>136</v>
      </c>
      <c r="B17" s="227" t="s">
        <v>137</v>
      </c>
      <c r="C17">
        <v>1</v>
      </c>
      <c r="D17">
        <v>4</v>
      </c>
      <c r="E17" t="str">
        <f t="shared" si="3"/>
        <v>ExNACMe14N</v>
      </c>
      <c r="G17" s="227" t="s">
        <v>140</v>
      </c>
      <c r="H17" s="227" t="s">
        <v>141</v>
      </c>
      <c r="I17">
        <v>1</v>
      </c>
      <c r="J17">
        <v>4</v>
      </c>
      <c r="K17" t="str">
        <f t="shared" si="4"/>
        <v>ExNACNL14N</v>
      </c>
      <c r="M17" s="227" t="s">
        <v>138</v>
      </c>
      <c r="N17" s="227" t="s">
        <v>139</v>
      </c>
      <c r="O17">
        <v>1</v>
      </c>
      <c r="P17">
        <v>4</v>
      </c>
      <c r="Q17" t="str">
        <f t="shared" si="5"/>
        <v>ExNACMi14N</v>
      </c>
      <c r="R17" s="5"/>
      <c r="S17" s="1567"/>
      <c r="T17" s="632" t="s">
        <v>115</v>
      </c>
      <c r="U17" s="639">
        <v>29.05</v>
      </c>
      <c r="V17" s="640">
        <f t="shared" si="0"/>
        <v>33.409999999999997</v>
      </c>
      <c r="W17" s="751"/>
      <c r="X17" s="1112"/>
      <c r="Y17" s="1567"/>
      <c r="Z17" s="632" t="s">
        <v>115</v>
      </c>
      <c r="AA17" s="639">
        <v>29.05</v>
      </c>
      <c r="AB17" s="640">
        <f t="shared" si="1"/>
        <v>33.409999999999997</v>
      </c>
      <c r="AC17" s="604"/>
      <c r="AD17" s="604"/>
      <c r="AE17" s="1567"/>
      <c r="AF17" s="632" t="s">
        <v>115</v>
      </c>
      <c r="AG17" s="639">
        <v>29.05</v>
      </c>
      <c r="AH17" s="640">
        <f t="shared" si="2"/>
        <v>33.409999999999997</v>
      </c>
    </row>
    <row r="18" spans="1:34" ht="21.6" customHeight="1">
      <c r="A18" s="227" t="s">
        <v>136</v>
      </c>
      <c r="B18" s="227" t="s">
        <v>137</v>
      </c>
      <c r="C18">
        <v>2</v>
      </c>
      <c r="D18">
        <v>1</v>
      </c>
      <c r="E18" t="str">
        <f t="shared" si="3"/>
        <v>ExNACMe21N</v>
      </c>
      <c r="G18" s="227" t="s">
        <v>140</v>
      </c>
      <c r="H18" s="227" t="s">
        <v>141</v>
      </c>
      <c r="I18">
        <v>2</v>
      </c>
      <c r="J18">
        <v>1</v>
      </c>
      <c r="K18" t="str">
        <f t="shared" si="4"/>
        <v>ExNACNL21N</v>
      </c>
      <c r="M18" s="227" t="s">
        <v>138</v>
      </c>
      <c r="N18" s="227" t="s">
        <v>139</v>
      </c>
      <c r="O18">
        <v>2</v>
      </c>
      <c r="P18">
        <v>1</v>
      </c>
      <c r="Q18" t="str">
        <f t="shared" si="5"/>
        <v>ExNACMi21N</v>
      </c>
      <c r="R18" s="5"/>
      <c r="S18" s="1565" t="s">
        <v>31</v>
      </c>
      <c r="T18" s="615" t="s">
        <v>5</v>
      </c>
      <c r="U18" s="641">
        <v>54.459999999999994</v>
      </c>
      <c r="V18" s="642">
        <f t="shared" si="0"/>
        <v>62.63</v>
      </c>
      <c r="W18" s="1115"/>
      <c r="X18" s="1112"/>
      <c r="Y18" s="1565" t="s">
        <v>31</v>
      </c>
      <c r="Z18" s="615" t="s">
        <v>5</v>
      </c>
      <c r="AA18" s="641">
        <v>54.46</v>
      </c>
      <c r="AB18" s="642">
        <f t="shared" si="1"/>
        <v>62.63</v>
      </c>
      <c r="AC18" s="604"/>
      <c r="AD18" s="604"/>
      <c r="AE18" s="1565" t="s">
        <v>31</v>
      </c>
      <c r="AF18" s="615" t="s">
        <v>5</v>
      </c>
      <c r="AG18" s="641">
        <v>54.459999999999994</v>
      </c>
      <c r="AH18" s="642">
        <f t="shared" si="2"/>
        <v>62.63</v>
      </c>
    </row>
    <row r="19" spans="1:34" ht="21.6" customHeight="1">
      <c r="A19" s="227" t="s">
        <v>136</v>
      </c>
      <c r="B19" s="227" t="s">
        <v>137</v>
      </c>
      <c r="C19">
        <v>2</v>
      </c>
      <c r="D19">
        <v>2</v>
      </c>
      <c r="E19" t="str">
        <f t="shared" si="3"/>
        <v>ExNACMe22N</v>
      </c>
      <c r="G19" s="227" t="s">
        <v>140</v>
      </c>
      <c r="H19" s="227" t="s">
        <v>141</v>
      </c>
      <c r="I19">
        <v>2</v>
      </c>
      <c r="J19">
        <v>2</v>
      </c>
      <c r="K19" t="str">
        <f t="shared" si="4"/>
        <v>ExNACNL22N</v>
      </c>
      <c r="M19" s="227" t="s">
        <v>138</v>
      </c>
      <c r="N19" s="227" t="s">
        <v>139</v>
      </c>
      <c r="O19">
        <v>2</v>
      </c>
      <c r="P19">
        <v>2</v>
      </c>
      <c r="Q19" t="str">
        <f t="shared" si="5"/>
        <v>ExNACMi22N</v>
      </c>
      <c r="R19" s="5"/>
      <c r="S19" s="1566"/>
      <c r="T19" s="615" t="s">
        <v>6</v>
      </c>
      <c r="U19" s="630">
        <v>50.5</v>
      </c>
      <c r="V19" s="631">
        <f t="shared" si="0"/>
        <v>58.08</v>
      </c>
      <c r="W19" s="751"/>
      <c r="X19" s="1112"/>
      <c r="Y19" s="1566"/>
      <c r="Z19" s="615" t="s">
        <v>6</v>
      </c>
      <c r="AA19" s="630">
        <v>50.5</v>
      </c>
      <c r="AB19" s="631">
        <f t="shared" si="1"/>
        <v>58.08</v>
      </c>
      <c r="AC19" s="604"/>
      <c r="AD19" s="604"/>
      <c r="AE19" s="1566"/>
      <c r="AF19" s="615" t="s">
        <v>6</v>
      </c>
      <c r="AG19" s="630">
        <v>50.5</v>
      </c>
      <c r="AH19" s="631">
        <f t="shared" si="2"/>
        <v>58.08</v>
      </c>
    </row>
    <row r="20" spans="1:34" ht="21.6" customHeight="1">
      <c r="A20" s="227" t="s">
        <v>136</v>
      </c>
      <c r="B20" s="227" t="s">
        <v>137</v>
      </c>
      <c r="C20">
        <v>2</v>
      </c>
      <c r="D20">
        <v>3</v>
      </c>
      <c r="E20" t="str">
        <f t="shared" si="3"/>
        <v>ExNACMe23N</v>
      </c>
      <c r="G20" s="227" t="s">
        <v>140</v>
      </c>
      <c r="H20" s="227" t="s">
        <v>141</v>
      </c>
      <c r="I20">
        <v>2</v>
      </c>
      <c r="J20">
        <v>3</v>
      </c>
      <c r="K20" t="str">
        <f t="shared" si="4"/>
        <v>ExNACNL23N</v>
      </c>
      <c r="M20" s="227" t="s">
        <v>138</v>
      </c>
      <c r="N20" s="227" t="s">
        <v>139</v>
      </c>
      <c r="O20">
        <v>2</v>
      </c>
      <c r="P20">
        <v>3</v>
      </c>
      <c r="Q20" t="str">
        <f t="shared" si="5"/>
        <v>ExNACMi23N</v>
      </c>
      <c r="R20" s="5"/>
      <c r="S20" s="1566"/>
      <c r="T20" s="615" t="s">
        <v>7</v>
      </c>
      <c r="U20" s="630">
        <v>35.630000000000003</v>
      </c>
      <c r="V20" s="631">
        <f t="shared" si="0"/>
        <v>40.97</v>
      </c>
      <c r="W20" s="751"/>
      <c r="X20" s="1112"/>
      <c r="Y20" s="1566"/>
      <c r="Z20" s="615" t="s">
        <v>7</v>
      </c>
      <c r="AA20" s="630">
        <v>35.629999999999995</v>
      </c>
      <c r="AB20" s="631">
        <f t="shared" si="1"/>
        <v>40.97</v>
      </c>
      <c r="AC20" s="604"/>
      <c r="AD20" s="604"/>
      <c r="AE20" s="1566"/>
      <c r="AF20" s="615" t="s">
        <v>7</v>
      </c>
      <c r="AG20" s="630">
        <v>35.630000000000003</v>
      </c>
      <c r="AH20" s="631">
        <f t="shared" si="2"/>
        <v>40.97</v>
      </c>
    </row>
    <row r="21" spans="1:34" ht="21.6" customHeight="1">
      <c r="A21" s="227" t="s">
        <v>136</v>
      </c>
      <c r="B21" s="227" t="s">
        <v>137</v>
      </c>
      <c r="C21">
        <v>2</v>
      </c>
      <c r="D21">
        <v>4</v>
      </c>
      <c r="E21" t="str">
        <f t="shared" si="3"/>
        <v>ExNACMe24N</v>
      </c>
      <c r="G21" s="227" t="s">
        <v>140</v>
      </c>
      <c r="H21" s="227" t="s">
        <v>141</v>
      </c>
      <c r="I21">
        <v>2</v>
      </c>
      <c r="J21">
        <v>4</v>
      </c>
      <c r="K21" t="str">
        <f t="shared" si="4"/>
        <v>ExNACNL24N</v>
      </c>
      <c r="M21" s="227" t="s">
        <v>138</v>
      </c>
      <c r="N21" s="227" t="s">
        <v>139</v>
      </c>
      <c r="O21">
        <v>2</v>
      </c>
      <c r="P21">
        <v>4</v>
      </c>
      <c r="Q21" t="str">
        <f t="shared" si="5"/>
        <v>ExNACMi24N</v>
      </c>
      <c r="R21" s="5"/>
      <c r="S21" s="1567"/>
      <c r="T21" s="632" t="s">
        <v>115</v>
      </c>
      <c r="U21" s="639">
        <v>29.21</v>
      </c>
      <c r="V21" s="640">
        <f t="shared" si="0"/>
        <v>33.590000000000003</v>
      </c>
      <c r="W21" s="975"/>
      <c r="X21" s="1112"/>
      <c r="Y21" s="1567"/>
      <c r="Z21" s="632" t="s">
        <v>115</v>
      </c>
      <c r="AA21" s="639">
        <v>29.21</v>
      </c>
      <c r="AB21" s="640">
        <f t="shared" si="1"/>
        <v>33.590000000000003</v>
      </c>
      <c r="AC21" s="604"/>
      <c r="AD21" s="604"/>
      <c r="AE21" s="1567"/>
      <c r="AF21" s="632" t="s">
        <v>115</v>
      </c>
      <c r="AG21" s="639">
        <v>29.21</v>
      </c>
      <c r="AH21" s="640">
        <f t="shared" si="2"/>
        <v>33.590000000000003</v>
      </c>
    </row>
    <row r="22" spans="1:34" ht="21.6" customHeight="1">
      <c r="A22" s="227" t="s">
        <v>136</v>
      </c>
      <c r="B22" s="227" t="s">
        <v>137</v>
      </c>
      <c r="C22">
        <v>3</v>
      </c>
      <c r="D22">
        <v>1</v>
      </c>
      <c r="E22" t="str">
        <f t="shared" si="3"/>
        <v>ExNACMe31N</v>
      </c>
      <c r="G22" s="227" t="s">
        <v>140</v>
      </c>
      <c r="H22" s="227" t="s">
        <v>141</v>
      </c>
      <c r="I22">
        <v>3</v>
      </c>
      <c r="J22">
        <v>1</v>
      </c>
      <c r="K22" t="str">
        <f t="shared" si="4"/>
        <v>ExNACNL31N</v>
      </c>
      <c r="M22" s="227" t="s">
        <v>138</v>
      </c>
      <c r="N22" s="227" t="s">
        <v>139</v>
      </c>
      <c r="O22">
        <v>3</v>
      </c>
      <c r="P22">
        <v>1</v>
      </c>
      <c r="Q22" t="str">
        <f t="shared" si="5"/>
        <v>ExNACMi31N</v>
      </c>
      <c r="R22" s="5"/>
      <c r="S22" s="1565" t="s">
        <v>32</v>
      </c>
      <c r="T22" s="615" t="s">
        <v>5</v>
      </c>
      <c r="U22" s="641">
        <v>54.58</v>
      </c>
      <c r="V22" s="642">
        <f t="shared" si="0"/>
        <v>62.77</v>
      </c>
      <c r="W22" s="1115"/>
      <c r="X22" s="1112"/>
      <c r="Y22" s="1565" t="s">
        <v>32</v>
      </c>
      <c r="Z22" s="615" t="s">
        <v>5</v>
      </c>
      <c r="AA22" s="641">
        <v>54.58</v>
      </c>
      <c r="AB22" s="642">
        <f t="shared" si="1"/>
        <v>62.77</v>
      </c>
      <c r="AC22" s="604"/>
      <c r="AD22" s="604"/>
      <c r="AE22" s="1565" t="s">
        <v>32</v>
      </c>
      <c r="AF22" s="615" t="s">
        <v>5</v>
      </c>
      <c r="AG22" s="641">
        <v>54.58</v>
      </c>
      <c r="AH22" s="642">
        <f t="shared" si="2"/>
        <v>62.77</v>
      </c>
    </row>
    <row r="23" spans="1:34" ht="21.6" customHeight="1">
      <c r="A23" s="227" t="s">
        <v>136</v>
      </c>
      <c r="B23" s="227" t="s">
        <v>137</v>
      </c>
      <c r="C23">
        <v>3</v>
      </c>
      <c r="D23">
        <v>2</v>
      </c>
      <c r="E23" t="str">
        <f t="shared" si="3"/>
        <v>ExNACMe32N</v>
      </c>
      <c r="G23" s="227" t="s">
        <v>140</v>
      </c>
      <c r="H23" s="227" t="s">
        <v>141</v>
      </c>
      <c r="I23">
        <v>3</v>
      </c>
      <c r="J23">
        <v>2</v>
      </c>
      <c r="K23" t="str">
        <f t="shared" si="4"/>
        <v>ExNACNL32N</v>
      </c>
      <c r="M23" s="227" t="s">
        <v>138</v>
      </c>
      <c r="N23" s="227" t="s">
        <v>139</v>
      </c>
      <c r="O23">
        <v>3</v>
      </c>
      <c r="P23">
        <v>2</v>
      </c>
      <c r="Q23" t="str">
        <f t="shared" si="5"/>
        <v>ExNACMi32N</v>
      </c>
      <c r="R23" s="5"/>
      <c r="S23" s="1566"/>
      <c r="T23" s="615" t="s">
        <v>6</v>
      </c>
      <c r="U23" s="630">
        <v>50.6</v>
      </c>
      <c r="V23" s="631">
        <f t="shared" si="0"/>
        <v>58.19</v>
      </c>
      <c r="W23" s="751"/>
      <c r="X23" s="1112"/>
      <c r="Y23" s="1566"/>
      <c r="Z23" s="615" t="s">
        <v>6</v>
      </c>
      <c r="AA23" s="630">
        <v>50.61</v>
      </c>
      <c r="AB23" s="631">
        <f t="shared" si="1"/>
        <v>58.2</v>
      </c>
      <c r="AC23" s="604"/>
      <c r="AD23" s="604"/>
      <c r="AE23" s="1566"/>
      <c r="AF23" s="615" t="s">
        <v>6</v>
      </c>
      <c r="AG23" s="630">
        <v>50.6</v>
      </c>
      <c r="AH23" s="631">
        <f t="shared" si="2"/>
        <v>58.19</v>
      </c>
    </row>
    <row r="24" spans="1:34" ht="21.6" customHeight="1">
      <c r="A24" s="227" t="s">
        <v>136</v>
      </c>
      <c r="B24" s="227" t="s">
        <v>137</v>
      </c>
      <c r="C24">
        <v>3</v>
      </c>
      <c r="D24">
        <v>3</v>
      </c>
      <c r="E24" t="str">
        <f t="shared" si="3"/>
        <v>ExNACMe33N</v>
      </c>
      <c r="G24" s="227" t="s">
        <v>140</v>
      </c>
      <c r="H24" s="227" t="s">
        <v>141</v>
      </c>
      <c r="I24">
        <v>3</v>
      </c>
      <c r="J24">
        <v>3</v>
      </c>
      <c r="K24" t="str">
        <f t="shared" si="4"/>
        <v>ExNACNL33N</v>
      </c>
      <c r="M24" s="227" t="s">
        <v>138</v>
      </c>
      <c r="N24" s="227" t="s">
        <v>139</v>
      </c>
      <c r="O24">
        <v>3</v>
      </c>
      <c r="P24">
        <v>3</v>
      </c>
      <c r="Q24" t="str">
        <f t="shared" si="5"/>
        <v>ExNACMi33N</v>
      </c>
      <c r="R24" s="5"/>
      <c r="S24" s="1566"/>
      <c r="T24" s="615" t="s">
        <v>7</v>
      </c>
      <c r="U24" s="630">
        <v>35.72</v>
      </c>
      <c r="V24" s="631">
        <f t="shared" si="0"/>
        <v>41.08</v>
      </c>
      <c r="W24" s="751"/>
      <c r="X24" s="1112"/>
      <c r="Y24" s="1566"/>
      <c r="Z24" s="615" t="s">
        <v>7</v>
      </c>
      <c r="AA24" s="630">
        <v>35.72</v>
      </c>
      <c r="AB24" s="631">
        <f t="shared" si="1"/>
        <v>41.08</v>
      </c>
      <c r="AC24" s="604"/>
      <c r="AD24" s="604"/>
      <c r="AE24" s="1566"/>
      <c r="AF24" s="615" t="s">
        <v>7</v>
      </c>
      <c r="AG24" s="630">
        <v>35.72</v>
      </c>
      <c r="AH24" s="631">
        <f t="shared" si="2"/>
        <v>41.08</v>
      </c>
    </row>
    <row r="25" spans="1:34" ht="21.6" customHeight="1" thickBot="1">
      <c r="A25" s="227" t="s">
        <v>136</v>
      </c>
      <c r="B25" s="227" t="s">
        <v>137</v>
      </c>
      <c r="C25">
        <v>3</v>
      </c>
      <c r="D25">
        <v>4</v>
      </c>
      <c r="E25" t="str">
        <f t="shared" si="3"/>
        <v>ExNACMe34N</v>
      </c>
      <c r="G25" s="227" t="s">
        <v>140</v>
      </c>
      <c r="H25" s="227" t="s">
        <v>141</v>
      </c>
      <c r="I25">
        <v>3</v>
      </c>
      <c r="J25">
        <v>4</v>
      </c>
      <c r="K25" t="str">
        <f t="shared" si="4"/>
        <v>ExNACNL34N</v>
      </c>
      <c r="M25" s="227" t="s">
        <v>138</v>
      </c>
      <c r="N25" s="227" t="s">
        <v>139</v>
      </c>
      <c r="O25">
        <v>3</v>
      </c>
      <c r="P25">
        <v>4</v>
      </c>
      <c r="Q25" t="str">
        <f t="shared" si="5"/>
        <v>ExNACMi34N</v>
      </c>
      <c r="R25" s="5"/>
      <c r="S25" s="1584"/>
      <c r="T25" s="643" t="s">
        <v>115</v>
      </c>
      <c r="U25" s="650">
        <v>29.39</v>
      </c>
      <c r="V25" s="651">
        <f t="shared" si="0"/>
        <v>33.799999999999997</v>
      </c>
      <c r="W25" s="975"/>
      <c r="X25" s="1112"/>
      <c r="Y25" s="1584"/>
      <c r="Z25" s="643" t="s">
        <v>115</v>
      </c>
      <c r="AA25" s="650">
        <v>29.39</v>
      </c>
      <c r="AB25" s="651">
        <f t="shared" si="1"/>
        <v>33.799999999999997</v>
      </c>
      <c r="AC25" s="604"/>
      <c r="AD25" s="604"/>
      <c r="AE25" s="1584"/>
      <c r="AF25" s="643" t="s">
        <v>115</v>
      </c>
      <c r="AG25" s="650">
        <v>29.39</v>
      </c>
      <c r="AH25" s="651">
        <f t="shared" si="2"/>
        <v>33.799999999999997</v>
      </c>
    </row>
    <row r="26" spans="1:34" ht="34.200000000000003" customHeight="1">
      <c r="R26" s="8"/>
      <c r="S26" s="366"/>
      <c r="T26" s="370" t="s">
        <v>116</v>
      </c>
      <c r="U26" s="361"/>
      <c r="V26" s="362"/>
      <c r="W26" s="421"/>
      <c r="X26" s="218"/>
      <c r="Y26" s="366"/>
      <c r="Z26" s="370" t="s">
        <v>116</v>
      </c>
      <c r="AA26" s="361"/>
      <c r="AB26" s="362"/>
      <c r="AE26" s="366"/>
      <c r="AF26" s="370" t="s">
        <v>116</v>
      </c>
      <c r="AG26" s="361"/>
      <c r="AH26" s="362"/>
    </row>
    <row r="27" spans="1:34" ht="34.200000000000003" customHeight="1" thickBot="1">
      <c r="R27" s="8"/>
      <c r="S27" s="366"/>
      <c r="T27" s="370"/>
      <c r="U27" s="361"/>
      <c r="V27" s="362"/>
      <c r="W27" s="421"/>
      <c r="X27" s="218"/>
      <c r="Y27" s="366"/>
      <c r="Z27" s="370"/>
      <c r="AA27" s="361"/>
      <c r="AB27" s="362"/>
      <c r="AC27" s="421"/>
      <c r="AD27" s="218"/>
      <c r="AE27" s="366"/>
      <c r="AF27" s="370"/>
      <c r="AG27" s="361"/>
      <c r="AH27" s="362"/>
    </row>
    <row r="28" spans="1:34" ht="116.4" customHeight="1" thickBot="1">
      <c r="S28" s="2356" t="s">
        <v>604</v>
      </c>
      <c r="T28" s="2357"/>
      <c r="U28" s="2357"/>
      <c r="V28" s="2358"/>
      <c r="X28" s="2359" t="s">
        <v>467</v>
      </c>
      <c r="Y28" s="2360"/>
      <c r="Z28" s="2360"/>
      <c r="AA28" s="2360"/>
      <c r="AB28" s="2361"/>
      <c r="AD28" s="2359" t="s">
        <v>468</v>
      </c>
      <c r="AE28" s="2360"/>
      <c r="AF28" s="2360"/>
      <c r="AG28" s="2360"/>
      <c r="AH28" s="2361"/>
    </row>
    <row r="29" spans="1:34" ht="14.1" customHeight="1" thickBot="1">
      <c r="R29" s="28"/>
      <c r="S29" s="28"/>
      <c r="T29" s="28"/>
      <c r="U29" s="28"/>
      <c r="V29" s="28"/>
      <c r="X29" s="28"/>
      <c r="Y29" s="28"/>
      <c r="Z29" s="28"/>
      <c r="AA29" s="28"/>
      <c r="AB29" s="28"/>
      <c r="AD29" s="28"/>
      <c r="AE29" s="28"/>
      <c r="AF29" s="28"/>
      <c r="AG29" s="28"/>
      <c r="AH29" s="28"/>
    </row>
    <row r="30" spans="1:34" ht="54.6" customHeight="1" thickBot="1">
      <c r="R30" s="4"/>
      <c r="S30" s="605"/>
      <c r="T30" s="1109"/>
      <c r="U30" s="2345" t="s">
        <v>495</v>
      </c>
      <c r="V30" s="2346"/>
      <c r="W30" s="604"/>
      <c r="X30" s="1110"/>
      <c r="Y30" s="605"/>
      <c r="Z30" s="1109"/>
      <c r="AA30" s="2333" t="s">
        <v>495</v>
      </c>
      <c r="AB30" s="1740"/>
      <c r="AC30" s="604"/>
      <c r="AD30" s="1110"/>
      <c r="AE30" s="605"/>
      <c r="AF30" s="1109"/>
      <c r="AG30" s="2333" t="s">
        <v>495</v>
      </c>
      <c r="AH30" s="1740"/>
    </row>
    <row r="31" spans="1:34" ht="20.25" customHeight="1">
      <c r="R31" s="5"/>
      <c r="S31" s="2348" t="s">
        <v>27</v>
      </c>
      <c r="T31" s="1111"/>
      <c r="U31" s="2351"/>
      <c r="V31" s="1899"/>
      <c r="W31" s="604"/>
      <c r="X31" s="1112"/>
      <c r="Y31" s="2334" t="s">
        <v>27</v>
      </c>
      <c r="Z31" s="1111"/>
      <c r="AA31" s="1593"/>
      <c r="AB31" s="2335"/>
      <c r="AC31" s="604"/>
      <c r="AD31" s="1112"/>
      <c r="AE31" s="2334" t="s">
        <v>27</v>
      </c>
      <c r="AF31" s="1111"/>
      <c r="AG31" s="1593"/>
      <c r="AH31" s="2335"/>
    </row>
    <row r="32" spans="1:34" ht="20.25" customHeight="1">
      <c r="R32" s="5"/>
      <c r="S32" s="2349"/>
      <c r="T32" s="1113" t="s">
        <v>1</v>
      </c>
      <c r="U32" s="2352"/>
      <c r="V32" s="1564"/>
      <c r="W32" s="604"/>
      <c r="X32" s="1112"/>
      <c r="Y32" s="1572"/>
      <c r="Z32" s="1113" t="s">
        <v>1</v>
      </c>
      <c r="AA32" s="2336"/>
      <c r="AB32" s="2337"/>
      <c r="AC32" s="604"/>
      <c r="AD32" s="1112"/>
      <c r="AE32" s="1572"/>
      <c r="AF32" s="1113" t="s">
        <v>1</v>
      </c>
      <c r="AG32" s="2336"/>
      <c r="AH32" s="2337"/>
    </row>
    <row r="33" spans="1:34" ht="20.25" customHeight="1">
      <c r="A33" t="s">
        <v>76</v>
      </c>
      <c r="B33" t="s">
        <v>123</v>
      </c>
      <c r="C33" t="s">
        <v>120</v>
      </c>
      <c r="D33" t="s">
        <v>1</v>
      </c>
      <c r="E33" t="s">
        <v>121</v>
      </c>
      <c r="G33" t="s">
        <v>76</v>
      </c>
      <c r="H33" t="s">
        <v>123</v>
      </c>
      <c r="I33" t="s">
        <v>120</v>
      </c>
      <c r="J33" t="s">
        <v>1</v>
      </c>
      <c r="K33" t="s">
        <v>121</v>
      </c>
      <c r="M33" t="s">
        <v>76</v>
      </c>
      <c r="N33" t="s">
        <v>123</v>
      </c>
      <c r="O33" t="s">
        <v>120</v>
      </c>
      <c r="P33" t="s">
        <v>1</v>
      </c>
      <c r="Q33" t="s">
        <v>121</v>
      </c>
      <c r="R33" s="5"/>
      <c r="S33" s="2350"/>
      <c r="T33" s="1114"/>
      <c r="U33" s="614"/>
      <c r="V33" s="613" t="s">
        <v>26</v>
      </c>
      <c r="W33" s="604"/>
      <c r="X33" s="1112"/>
      <c r="Y33" s="1573"/>
      <c r="Z33" s="1114"/>
      <c r="AA33" s="614"/>
      <c r="AB33" s="613" t="s">
        <v>26</v>
      </c>
      <c r="AC33" s="604"/>
      <c r="AD33" s="1112"/>
      <c r="AE33" s="1573"/>
      <c r="AF33" s="1114"/>
      <c r="AG33" s="614"/>
      <c r="AH33" s="613" t="s">
        <v>26</v>
      </c>
    </row>
    <row r="34" spans="1:34" ht="21.6" customHeight="1">
      <c r="A34" s="227" t="s">
        <v>144</v>
      </c>
      <c r="B34" s="227" t="s">
        <v>145</v>
      </c>
      <c r="C34">
        <v>0</v>
      </c>
      <c r="D34">
        <v>1</v>
      </c>
      <c r="E34" t="str">
        <f>B34&amp;C34&amp;D34&amp;IF($A$4="Non-municipal","N",IF($A$4="Municiple","Y","error"))</f>
        <v>ExNACNS01N</v>
      </c>
      <c r="G34" s="227" t="s">
        <v>142</v>
      </c>
      <c r="H34" s="227" t="s">
        <v>143</v>
      </c>
      <c r="I34">
        <v>0</v>
      </c>
      <c r="J34">
        <v>1</v>
      </c>
      <c r="K34" t="str">
        <f>H34&amp;I34&amp;J34&amp;IF($A$4="Non-municipal","N",IF($A$4="Municiple","Y","error"))</f>
        <v>ExNACNR01N</v>
      </c>
      <c r="M34" s="227" t="s">
        <v>146</v>
      </c>
      <c r="N34" s="227" t="s">
        <v>147</v>
      </c>
      <c r="O34">
        <v>0</v>
      </c>
      <c r="P34">
        <v>1</v>
      </c>
      <c r="Q34" t="str">
        <f>N34&amp;O34&amp;P34&amp;IF($A$4="Non-municipal","N",IF($A$4="Municiple","Y","error"))</f>
        <v>ExNACRu01N</v>
      </c>
      <c r="S34" s="2343" t="s">
        <v>29</v>
      </c>
      <c r="T34" s="615" t="s">
        <v>5</v>
      </c>
      <c r="U34" s="622">
        <v>54.22</v>
      </c>
      <c r="V34" s="623">
        <f t="shared" ref="V34:V49" si="6">ROUND(U34 * (1 + VAT), 2)</f>
        <v>62.35</v>
      </c>
      <c r="W34" s="1115"/>
      <c r="X34" s="1112"/>
      <c r="Y34" s="1565" t="s">
        <v>29</v>
      </c>
      <c r="Z34" s="1116" t="s">
        <v>5</v>
      </c>
      <c r="AA34" s="622">
        <v>56.6</v>
      </c>
      <c r="AB34" s="623">
        <f t="shared" ref="AB34:AB35" si="7">ROUND(AA34 * (1 + VAT), 2)</f>
        <v>65.09</v>
      </c>
      <c r="AC34" s="1115"/>
      <c r="AD34" s="1112"/>
      <c r="AE34" s="1565" t="s">
        <v>29</v>
      </c>
      <c r="AF34" s="1116" t="s">
        <v>5</v>
      </c>
      <c r="AG34" s="622">
        <v>56.6</v>
      </c>
      <c r="AH34" s="623">
        <f t="shared" ref="AH34:AH35" si="8">ROUND(AG34 * (1 + VAT), 2)</f>
        <v>65.09</v>
      </c>
    </row>
    <row r="35" spans="1:34" ht="21.6" customHeight="1">
      <c r="A35" s="227" t="s">
        <v>144</v>
      </c>
      <c r="B35" s="227" t="s">
        <v>145</v>
      </c>
      <c r="C35">
        <v>0</v>
      </c>
      <c r="D35">
        <v>2</v>
      </c>
      <c r="E35" t="str">
        <f t="shared" ref="E35:E49" si="9">B35&amp;C35&amp;D35&amp;IF($A$4="Non-municipal","N",IF($A$4="Municiple","Y","error"))</f>
        <v>ExNACNS02N</v>
      </c>
      <c r="G35" s="227" t="s">
        <v>142</v>
      </c>
      <c r="H35" s="227" t="s">
        <v>143</v>
      </c>
      <c r="I35">
        <v>0</v>
      </c>
      <c r="J35">
        <v>2</v>
      </c>
      <c r="K35" t="str">
        <f t="shared" ref="K35:K49" si="10">H35&amp;I35&amp;J35&amp;IF($A$4="Non-municipal","N",IF($A$4="Municiple","Y","error"))</f>
        <v>ExNACNR02N</v>
      </c>
      <c r="M35" s="227" t="s">
        <v>146</v>
      </c>
      <c r="N35" s="227" t="s">
        <v>147</v>
      </c>
      <c r="O35">
        <v>0</v>
      </c>
      <c r="P35">
        <v>2</v>
      </c>
      <c r="Q35" t="str">
        <f t="shared" ref="Q35:Q49" si="11">N35&amp;O35&amp;P35&amp;IF($A$4="Non-municipal","N",IF($A$4="Municiple","Y","error"))</f>
        <v>ExNACRu02N</v>
      </c>
      <c r="S35" s="2344"/>
      <c r="T35" s="615" t="s">
        <v>6</v>
      </c>
      <c r="U35" s="630">
        <v>50.28</v>
      </c>
      <c r="V35" s="631">
        <f t="shared" si="6"/>
        <v>57.82</v>
      </c>
      <c r="W35" s="751"/>
      <c r="X35" s="1112"/>
      <c r="Y35" s="1566"/>
      <c r="Z35" s="1117" t="s">
        <v>9</v>
      </c>
      <c r="AA35" s="630">
        <v>52.55</v>
      </c>
      <c r="AB35" s="631">
        <f t="shared" si="7"/>
        <v>60.43</v>
      </c>
      <c r="AC35" s="751"/>
      <c r="AD35" s="1112"/>
      <c r="AE35" s="1566"/>
      <c r="AF35" s="1117" t="s">
        <v>9</v>
      </c>
      <c r="AG35" s="630">
        <v>52.55</v>
      </c>
      <c r="AH35" s="631">
        <f t="shared" si="8"/>
        <v>60.43</v>
      </c>
    </row>
    <row r="36" spans="1:34" ht="21.6" customHeight="1">
      <c r="A36" s="227" t="s">
        <v>144</v>
      </c>
      <c r="B36" s="227" t="s">
        <v>145</v>
      </c>
      <c r="C36">
        <v>0</v>
      </c>
      <c r="D36">
        <v>3</v>
      </c>
      <c r="E36" t="str">
        <f t="shared" si="9"/>
        <v>ExNACNS03N</v>
      </c>
      <c r="G36" s="227" t="s">
        <v>142</v>
      </c>
      <c r="H36" s="227" t="s">
        <v>143</v>
      </c>
      <c r="I36">
        <v>0</v>
      </c>
      <c r="J36">
        <v>3</v>
      </c>
      <c r="K36" t="str">
        <f t="shared" si="10"/>
        <v>ExNACNR03N</v>
      </c>
      <c r="M36" s="227" t="s">
        <v>146</v>
      </c>
      <c r="N36" s="227" t="s">
        <v>147</v>
      </c>
      <c r="O36">
        <v>0</v>
      </c>
      <c r="P36">
        <v>3</v>
      </c>
      <c r="Q36" t="str">
        <f t="shared" si="11"/>
        <v>ExNACRu03N</v>
      </c>
      <c r="S36" s="2344"/>
      <c r="T36" s="615" t="s">
        <v>7</v>
      </c>
      <c r="U36" s="630">
        <v>35.42</v>
      </c>
      <c r="V36" s="631">
        <f t="shared" si="6"/>
        <v>40.729999999999997</v>
      </c>
      <c r="W36" s="751"/>
      <c r="X36" s="1112"/>
      <c r="Y36" s="1566"/>
      <c r="Z36" s="1116"/>
      <c r="AA36" s="630"/>
      <c r="AB36" s="631"/>
      <c r="AC36" s="751"/>
      <c r="AD36" s="1112"/>
      <c r="AE36" s="1566"/>
      <c r="AF36" s="1116"/>
      <c r="AG36" s="630"/>
      <c r="AH36" s="631"/>
    </row>
    <row r="37" spans="1:34" ht="21.6" customHeight="1">
      <c r="A37" s="227" t="s">
        <v>144</v>
      </c>
      <c r="B37" s="227" t="s">
        <v>145</v>
      </c>
      <c r="C37">
        <v>0</v>
      </c>
      <c r="D37">
        <v>4</v>
      </c>
      <c r="E37" t="str">
        <f t="shared" si="9"/>
        <v>ExNACNS04N</v>
      </c>
      <c r="G37" s="227" t="s">
        <v>142</v>
      </c>
      <c r="H37" s="227" t="s">
        <v>143</v>
      </c>
      <c r="I37">
        <v>0</v>
      </c>
      <c r="J37">
        <v>4</v>
      </c>
      <c r="K37" t="str">
        <f t="shared" si="10"/>
        <v>ExNACNR04N</v>
      </c>
      <c r="M37" s="227" t="s">
        <v>146</v>
      </c>
      <c r="N37" s="227" t="s">
        <v>147</v>
      </c>
      <c r="O37">
        <v>0</v>
      </c>
      <c r="P37">
        <v>4</v>
      </c>
      <c r="Q37" t="str">
        <f t="shared" si="11"/>
        <v>ExNACRu04N</v>
      </c>
      <c r="S37" s="2184"/>
      <c r="T37" s="632" t="s">
        <v>115</v>
      </c>
      <c r="U37" s="639">
        <v>28.86</v>
      </c>
      <c r="V37" s="640">
        <f t="shared" si="6"/>
        <v>33.19</v>
      </c>
      <c r="W37" s="751"/>
      <c r="X37" s="1112"/>
      <c r="Y37" s="1567"/>
      <c r="Z37" s="1118"/>
      <c r="AA37" s="639"/>
      <c r="AB37" s="640"/>
      <c r="AC37" s="751"/>
      <c r="AD37" s="1112"/>
      <c r="AE37" s="1567"/>
      <c r="AF37" s="1118"/>
      <c r="AG37" s="639"/>
      <c r="AH37" s="640"/>
    </row>
    <row r="38" spans="1:34" ht="21.6" customHeight="1">
      <c r="A38" s="227" t="s">
        <v>144</v>
      </c>
      <c r="B38" s="227" t="s">
        <v>145</v>
      </c>
      <c r="C38">
        <v>1</v>
      </c>
      <c r="D38">
        <v>1</v>
      </c>
      <c r="E38" t="str">
        <f t="shared" si="9"/>
        <v>ExNACNS11N</v>
      </c>
      <c r="G38" s="227" t="s">
        <v>142</v>
      </c>
      <c r="H38" s="227" t="s">
        <v>143</v>
      </c>
      <c r="I38">
        <v>1</v>
      </c>
      <c r="J38">
        <v>1</v>
      </c>
      <c r="K38" t="str">
        <f t="shared" si="10"/>
        <v>ExNACNR11N</v>
      </c>
      <c r="M38" s="227" t="s">
        <v>146</v>
      </c>
      <c r="N38" s="227" t="s">
        <v>147</v>
      </c>
      <c r="O38">
        <v>1</v>
      </c>
      <c r="P38">
        <v>1</v>
      </c>
      <c r="Q38" t="str">
        <f t="shared" si="11"/>
        <v>ExNACRu11N</v>
      </c>
      <c r="S38" s="2343" t="s">
        <v>30</v>
      </c>
      <c r="T38" s="615" t="s">
        <v>5</v>
      </c>
      <c r="U38" s="641">
        <v>54.339999999999996</v>
      </c>
      <c r="V38" s="642">
        <f t="shared" si="6"/>
        <v>62.49</v>
      </c>
      <c r="W38" s="1115"/>
      <c r="X38" s="1112"/>
      <c r="Y38" s="1565" t="s">
        <v>30</v>
      </c>
      <c r="Z38" s="1116" t="s">
        <v>5</v>
      </c>
      <c r="AA38" s="641">
        <v>56.71</v>
      </c>
      <c r="AB38" s="642">
        <f t="shared" ref="AB38:AB39" si="12">ROUND(AA38 * (1 + VAT), 2)</f>
        <v>65.22</v>
      </c>
      <c r="AC38" s="1115"/>
      <c r="AD38" s="1112"/>
      <c r="AE38" s="1565" t="s">
        <v>30</v>
      </c>
      <c r="AF38" s="1116" t="s">
        <v>5</v>
      </c>
      <c r="AG38" s="641">
        <v>56.71</v>
      </c>
      <c r="AH38" s="642">
        <f t="shared" ref="AH38:AH39" si="13">ROUND(AG38 * (1 + VAT), 2)</f>
        <v>65.22</v>
      </c>
    </row>
    <row r="39" spans="1:34" ht="21.6" customHeight="1">
      <c r="A39" s="227" t="s">
        <v>144</v>
      </c>
      <c r="B39" s="227" t="s">
        <v>145</v>
      </c>
      <c r="C39">
        <v>1</v>
      </c>
      <c r="D39">
        <v>2</v>
      </c>
      <c r="E39" t="str">
        <f t="shared" si="9"/>
        <v>ExNACNS12N</v>
      </c>
      <c r="G39" s="227" t="s">
        <v>142</v>
      </c>
      <c r="H39" s="227" t="s">
        <v>143</v>
      </c>
      <c r="I39">
        <v>1</v>
      </c>
      <c r="J39">
        <v>2</v>
      </c>
      <c r="K39" t="str">
        <f t="shared" si="10"/>
        <v>ExNACNR12N</v>
      </c>
      <c r="M39" s="227" t="s">
        <v>146</v>
      </c>
      <c r="N39" s="227" t="s">
        <v>147</v>
      </c>
      <c r="O39">
        <v>1</v>
      </c>
      <c r="P39">
        <v>2</v>
      </c>
      <c r="Q39" t="str">
        <f t="shared" si="11"/>
        <v>ExNACRu12N</v>
      </c>
      <c r="S39" s="2344"/>
      <c r="T39" s="615" t="s">
        <v>6</v>
      </c>
      <c r="U39" s="630">
        <v>50.39</v>
      </c>
      <c r="V39" s="631">
        <f t="shared" si="6"/>
        <v>57.95</v>
      </c>
      <c r="W39" s="751"/>
      <c r="X39" s="1112"/>
      <c r="Y39" s="1566"/>
      <c r="Z39" s="1117" t="s">
        <v>9</v>
      </c>
      <c r="AA39" s="630">
        <v>52.66</v>
      </c>
      <c r="AB39" s="631">
        <f t="shared" si="12"/>
        <v>60.56</v>
      </c>
      <c r="AC39" s="751"/>
      <c r="AD39" s="1112"/>
      <c r="AE39" s="1566"/>
      <c r="AF39" s="1117" t="s">
        <v>9</v>
      </c>
      <c r="AG39" s="630">
        <v>52.66</v>
      </c>
      <c r="AH39" s="631">
        <f t="shared" si="13"/>
        <v>60.56</v>
      </c>
    </row>
    <row r="40" spans="1:34" ht="21.6" customHeight="1">
      <c r="A40" s="227" t="s">
        <v>144</v>
      </c>
      <c r="B40" s="227" t="s">
        <v>145</v>
      </c>
      <c r="C40">
        <v>1</v>
      </c>
      <c r="D40">
        <v>3</v>
      </c>
      <c r="E40" t="str">
        <f t="shared" si="9"/>
        <v>ExNACNS13N</v>
      </c>
      <c r="G40" s="227" t="s">
        <v>142</v>
      </c>
      <c r="H40" s="227" t="s">
        <v>143</v>
      </c>
      <c r="I40">
        <v>1</v>
      </c>
      <c r="J40">
        <v>3</v>
      </c>
      <c r="K40" t="str">
        <f t="shared" si="10"/>
        <v>ExNACNR13N</v>
      </c>
      <c r="M40" s="227" t="s">
        <v>146</v>
      </c>
      <c r="N40" s="227" t="s">
        <v>147</v>
      </c>
      <c r="O40">
        <v>1</v>
      </c>
      <c r="P40">
        <v>3</v>
      </c>
      <c r="Q40" t="str">
        <f t="shared" si="11"/>
        <v>ExNACRu13N</v>
      </c>
      <c r="S40" s="2344"/>
      <c r="T40" s="615" t="s">
        <v>7</v>
      </c>
      <c r="U40" s="630">
        <v>35.53</v>
      </c>
      <c r="V40" s="631">
        <f t="shared" si="6"/>
        <v>40.86</v>
      </c>
      <c r="W40" s="751"/>
      <c r="X40" s="1112"/>
      <c r="Y40" s="1566"/>
      <c r="Z40" s="1116"/>
      <c r="AA40" s="630"/>
      <c r="AB40" s="631"/>
      <c r="AC40" s="751"/>
      <c r="AD40" s="1112"/>
      <c r="AE40" s="1566"/>
      <c r="AF40" s="1116"/>
      <c r="AG40" s="630"/>
      <c r="AH40" s="631"/>
    </row>
    <row r="41" spans="1:34" ht="21.6" customHeight="1">
      <c r="A41" s="227" t="s">
        <v>144</v>
      </c>
      <c r="B41" s="227" t="s">
        <v>145</v>
      </c>
      <c r="C41">
        <v>1</v>
      </c>
      <c r="D41">
        <v>4</v>
      </c>
      <c r="E41" t="str">
        <f t="shared" si="9"/>
        <v>ExNACNS14N</v>
      </c>
      <c r="G41" s="227" t="s">
        <v>142</v>
      </c>
      <c r="H41" s="227" t="s">
        <v>143</v>
      </c>
      <c r="I41">
        <v>1</v>
      </c>
      <c r="J41">
        <v>4</v>
      </c>
      <c r="K41" t="str">
        <f t="shared" si="10"/>
        <v>ExNACNR14N</v>
      </c>
      <c r="M41" s="227" t="s">
        <v>146</v>
      </c>
      <c r="N41" s="227" t="s">
        <v>147</v>
      </c>
      <c r="O41">
        <v>1</v>
      </c>
      <c r="P41">
        <v>4</v>
      </c>
      <c r="Q41" t="str">
        <f t="shared" si="11"/>
        <v>ExNACRu14N</v>
      </c>
      <c r="S41" s="2184"/>
      <c r="T41" s="632" t="s">
        <v>115</v>
      </c>
      <c r="U41" s="639">
        <v>29.05</v>
      </c>
      <c r="V41" s="640">
        <f t="shared" si="6"/>
        <v>33.409999999999997</v>
      </c>
      <c r="W41" s="751"/>
      <c r="X41" s="1112"/>
      <c r="Y41" s="1567"/>
      <c r="Z41" s="1118"/>
      <c r="AA41" s="639"/>
      <c r="AB41" s="640"/>
      <c r="AC41" s="751"/>
      <c r="AD41" s="1112"/>
      <c r="AE41" s="1567"/>
      <c r="AF41" s="1118"/>
      <c r="AG41" s="639"/>
      <c r="AH41" s="640"/>
    </row>
    <row r="42" spans="1:34" ht="21.6" customHeight="1">
      <c r="A42" s="227" t="s">
        <v>144</v>
      </c>
      <c r="B42" s="227" t="s">
        <v>145</v>
      </c>
      <c r="C42">
        <v>2</v>
      </c>
      <c r="D42">
        <v>1</v>
      </c>
      <c r="E42" t="str">
        <f t="shared" si="9"/>
        <v>ExNACNS21N</v>
      </c>
      <c r="G42" s="227" t="s">
        <v>142</v>
      </c>
      <c r="H42" s="227" t="s">
        <v>143</v>
      </c>
      <c r="I42">
        <v>2</v>
      </c>
      <c r="J42">
        <v>1</v>
      </c>
      <c r="K42" t="str">
        <f t="shared" si="10"/>
        <v>ExNACNR21N</v>
      </c>
      <c r="M42" s="227" t="s">
        <v>146</v>
      </c>
      <c r="N42" s="227" t="s">
        <v>147</v>
      </c>
      <c r="O42">
        <v>2</v>
      </c>
      <c r="P42">
        <v>1</v>
      </c>
      <c r="Q42" t="str">
        <f t="shared" si="11"/>
        <v>ExNACRu21N</v>
      </c>
      <c r="S42" s="2343" t="s">
        <v>31</v>
      </c>
      <c r="T42" s="615" t="s">
        <v>5</v>
      </c>
      <c r="U42" s="641">
        <v>54.459999999999994</v>
      </c>
      <c r="V42" s="642">
        <f t="shared" si="6"/>
        <v>62.63</v>
      </c>
      <c r="W42" s="1115"/>
      <c r="X42" s="1112"/>
      <c r="Y42" s="1565" t="s">
        <v>31</v>
      </c>
      <c r="Z42" s="1116" t="s">
        <v>5</v>
      </c>
      <c r="AA42" s="641">
        <v>56.83</v>
      </c>
      <c r="AB42" s="642">
        <f t="shared" ref="AB42:AB43" si="14">ROUND(AA42 * (1 + VAT), 2)</f>
        <v>65.349999999999994</v>
      </c>
      <c r="AC42" s="1115"/>
      <c r="AD42" s="1112"/>
      <c r="AE42" s="1565" t="s">
        <v>31</v>
      </c>
      <c r="AF42" s="1116" t="s">
        <v>5</v>
      </c>
      <c r="AG42" s="641">
        <v>56.83</v>
      </c>
      <c r="AH42" s="642">
        <f t="shared" ref="AH42:AH43" si="15">ROUND(AG42 * (1 + VAT), 2)</f>
        <v>65.349999999999994</v>
      </c>
    </row>
    <row r="43" spans="1:34" ht="21.6" customHeight="1">
      <c r="A43" s="227" t="s">
        <v>144</v>
      </c>
      <c r="B43" s="227" t="s">
        <v>145</v>
      </c>
      <c r="C43">
        <v>2</v>
      </c>
      <c r="D43">
        <v>2</v>
      </c>
      <c r="E43" t="str">
        <f t="shared" si="9"/>
        <v>ExNACNS22N</v>
      </c>
      <c r="G43" s="227" t="s">
        <v>142</v>
      </c>
      <c r="H43" s="227" t="s">
        <v>143</v>
      </c>
      <c r="I43">
        <v>2</v>
      </c>
      <c r="J43">
        <v>2</v>
      </c>
      <c r="K43" t="str">
        <f t="shared" si="10"/>
        <v>ExNACNR22N</v>
      </c>
      <c r="M43" s="227" t="s">
        <v>146</v>
      </c>
      <c r="N43" s="227" t="s">
        <v>147</v>
      </c>
      <c r="O43">
        <v>2</v>
      </c>
      <c r="P43">
        <v>2</v>
      </c>
      <c r="Q43" t="str">
        <f t="shared" si="11"/>
        <v>ExNACRu22N</v>
      </c>
      <c r="S43" s="2344"/>
      <c r="T43" s="615" t="s">
        <v>6</v>
      </c>
      <c r="U43" s="630">
        <v>50.5</v>
      </c>
      <c r="V43" s="631">
        <f t="shared" si="6"/>
        <v>58.08</v>
      </c>
      <c r="W43" s="751"/>
      <c r="X43" s="1112"/>
      <c r="Y43" s="1566"/>
      <c r="Z43" s="1117" t="s">
        <v>9</v>
      </c>
      <c r="AA43" s="630">
        <v>52.78</v>
      </c>
      <c r="AB43" s="631">
        <f t="shared" si="14"/>
        <v>60.7</v>
      </c>
      <c r="AC43" s="751"/>
      <c r="AD43" s="1112"/>
      <c r="AE43" s="1566"/>
      <c r="AF43" s="1117" t="s">
        <v>9</v>
      </c>
      <c r="AG43" s="630">
        <v>52.78</v>
      </c>
      <c r="AH43" s="631">
        <f t="shared" si="15"/>
        <v>60.7</v>
      </c>
    </row>
    <row r="44" spans="1:34" ht="21.6" customHeight="1">
      <c r="A44" s="227" t="s">
        <v>144</v>
      </c>
      <c r="B44" s="227" t="s">
        <v>145</v>
      </c>
      <c r="C44">
        <v>2</v>
      </c>
      <c r="D44">
        <v>3</v>
      </c>
      <c r="E44" t="str">
        <f t="shared" si="9"/>
        <v>ExNACNS23N</v>
      </c>
      <c r="G44" s="227" t="s">
        <v>142</v>
      </c>
      <c r="H44" s="227" t="s">
        <v>143</v>
      </c>
      <c r="I44">
        <v>2</v>
      </c>
      <c r="J44">
        <v>3</v>
      </c>
      <c r="K44" t="str">
        <f t="shared" si="10"/>
        <v>ExNACNR23N</v>
      </c>
      <c r="M44" s="227" t="s">
        <v>146</v>
      </c>
      <c r="N44" s="227" t="s">
        <v>147</v>
      </c>
      <c r="O44">
        <v>2</v>
      </c>
      <c r="P44">
        <v>3</v>
      </c>
      <c r="Q44" t="str">
        <f t="shared" si="11"/>
        <v>ExNACRu23N</v>
      </c>
      <c r="S44" s="2344"/>
      <c r="T44" s="615" t="s">
        <v>7</v>
      </c>
      <c r="U44" s="630">
        <v>35.630000000000003</v>
      </c>
      <c r="V44" s="631">
        <f t="shared" si="6"/>
        <v>40.97</v>
      </c>
      <c r="W44" s="751"/>
      <c r="X44" s="1112"/>
      <c r="Y44" s="1566"/>
      <c r="Z44" s="1116"/>
      <c r="AA44" s="630"/>
      <c r="AB44" s="631"/>
      <c r="AC44" s="751"/>
      <c r="AD44" s="1112"/>
      <c r="AE44" s="1566"/>
      <c r="AF44" s="1116"/>
      <c r="AG44" s="630"/>
      <c r="AH44" s="631"/>
    </row>
    <row r="45" spans="1:34" ht="21.6" customHeight="1">
      <c r="A45" s="227" t="s">
        <v>144</v>
      </c>
      <c r="B45" s="227" t="s">
        <v>145</v>
      </c>
      <c r="C45">
        <v>2</v>
      </c>
      <c r="D45">
        <v>4</v>
      </c>
      <c r="E45" t="str">
        <f t="shared" si="9"/>
        <v>ExNACNS24N</v>
      </c>
      <c r="G45" s="227" t="s">
        <v>142</v>
      </c>
      <c r="H45" s="227" t="s">
        <v>143</v>
      </c>
      <c r="I45">
        <v>2</v>
      </c>
      <c r="J45">
        <v>4</v>
      </c>
      <c r="K45" t="str">
        <f t="shared" si="10"/>
        <v>ExNACNR24N</v>
      </c>
      <c r="M45" s="227" t="s">
        <v>146</v>
      </c>
      <c r="N45" s="227" t="s">
        <v>147</v>
      </c>
      <c r="O45">
        <v>2</v>
      </c>
      <c r="P45">
        <v>4</v>
      </c>
      <c r="Q45" t="str">
        <f t="shared" si="11"/>
        <v>ExNACRu24N</v>
      </c>
      <c r="S45" s="2184"/>
      <c r="T45" s="632" t="s">
        <v>115</v>
      </c>
      <c r="U45" s="639">
        <v>29.21</v>
      </c>
      <c r="V45" s="640">
        <f t="shared" si="6"/>
        <v>33.590000000000003</v>
      </c>
      <c r="W45" s="975"/>
      <c r="X45" s="1112"/>
      <c r="Y45" s="1567"/>
      <c r="Z45" s="1118"/>
      <c r="AA45" s="639"/>
      <c r="AB45" s="640"/>
      <c r="AC45" s="975"/>
      <c r="AD45" s="1112"/>
      <c r="AE45" s="1567"/>
      <c r="AF45" s="1118"/>
      <c r="AG45" s="639"/>
      <c r="AH45" s="640"/>
    </row>
    <row r="46" spans="1:34" ht="21.6" customHeight="1">
      <c r="A46" s="227" t="s">
        <v>144</v>
      </c>
      <c r="B46" s="227" t="s">
        <v>145</v>
      </c>
      <c r="C46">
        <v>3</v>
      </c>
      <c r="D46">
        <v>1</v>
      </c>
      <c r="E46" t="str">
        <f t="shared" si="9"/>
        <v>ExNACNS31N</v>
      </c>
      <c r="G46" s="227" t="s">
        <v>142</v>
      </c>
      <c r="H46" s="227" t="s">
        <v>143</v>
      </c>
      <c r="I46">
        <v>3</v>
      </c>
      <c r="J46">
        <v>1</v>
      </c>
      <c r="K46" t="str">
        <f t="shared" si="10"/>
        <v>ExNACNR31N</v>
      </c>
      <c r="M46" s="227" t="s">
        <v>146</v>
      </c>
      <c r="N46" s="227" t="s">
        <v>147</v>
      </c>
      <c r="O46">
        <v>3</v>
      </c>
      <c r="P46">
        <v>1</v>
      </c>
      <c r="Q46" t="str">
        <f t="shared" si="11"/>
        <v>ExNACRu31N</v>
      </c>
      <c r="S46" s="2343" t="s">
        <v>32</v>
      </c>
      <c r="T46" s="615" t="s">
        <v>5</v>
      </c>
      <c r="U46" s="641">
        <v>54.58</v>
      </c>
      <c r="V46" s="642">
        <f t="shared" si="6"/>
        <v>62.77</v>
      </c>
      <c r="W46" s="1115"/>
      <c r="X46" s="1112"/>
      <c r="Y46" s="1565" t="s">
        <v>32</v>
      </c>
      <c r="Z46" s="1116" t="s">
        <v>5</v>
      </c>
      <c r="AA46" s="641">
        <v>56.95</v>
      </c>
      <c r="AB46" s="642">
        <f t="shared" ref="AB46:AB47" si="16">ROUND(AA46 * (1 + VAT), 2)</f>
        <v>65.489999999999995</v>
      </c>
      <c r="AC46" s="1115"/>
      <c r="AD46" s="1112"/>
      <c r="AE46" s="1565" t="s">
        <v>32</v>
      </c>
      <c r="AF46" s="1116" t="s">
        <v>5</v>
      </c>
      <c r="AG46" s="641">
        <v>56.95</v>
      </c>
      <c r="AH46" s="642">
        <f t="shared" ref="AH46:AH47" si="17">ROUND(AG46 * (1 + VAT), 2)</f>
        <v>65.489999999999995</v>
      </c>
    </row>
    <row r="47" spans="1:34" ht="21.6" customHeight="1">
      <c r="A47" s="227" t="s">
        <v>144</v>
      </c>
      <c r="B47" s="227" t="s">
        <v>145</v>
      </c>
      <c r="C47">
        <v>3</v>
      </c>
      <c r="D47">
        <v>2</v>
      </c>
      <c r="E47" t="str">
        <f t="shared" si="9"/>
        <v>ExNACNS32N</v>
      </c>
      <c r="G47" s="227" t="s">
        <v>142</v>
      </c>
      <c r="H47" s="227" t="s">
        <v>143</v>
      </c>
      <c r="I47">
        <v>3</v>
      </c>
      <c r="J47">
        <v>2</v>
      </c>
      <c r="K47" t="str">
        <f t="shared" si="10"/>
        <v>ExNACNR32N</v>
      </c>
      <c r="M47" s="227" t="s">
        <v>146</v>
      </c>
      <c r="N47" s="227" t="s">
        <v>147</v>
      </c>
      <c r="O47">
        <v>3</v>
      </c>
      <c r="P47">
        <v>2</v>
      </c>
      <c r="Q47" t="str">
        <f t="shared" si="11"/>
        <v>ExNACRu32N</v>
      </c>
      <c r="S47" s="2344"/>
      <c r="T47" s="615" t="s">
        <v>6</v>
      </c>
      <c r="U47" s="630">
        <v>50.6</v>
      </c>
      <c r="V47" s="631">
        <f t="shared" si="6"/>
        <v>58.19</v>
      </c>
      <c r="W47" s="751"/>
      <c r="X47" s="1112"/>
      <c r="Y47" s="1566"/>
      <c r="Z47" s="1117" t="s">
        <v>9</v>
      </c>
      <c r="AA47" s="630">
        <v>52.9</v>
      </c>
      <c r="AB47" s="631">
        <f t="shared" si="16"/>
        <v>60.84</v>
      </c>
      <c r="AC47" s="751"/>
      <c r="AD47" s="1112"/>
      <c r="AE47" s="1566"/>
      <c r="AF47" s="1117" t="s">
        <v>9</v>
      </c>
      <c r="AG47" s="630">
        <v>52.9</v>
      </c>
      <c r="AH47" s="631">
        <f t="shared" si="17"/>
        <v>60.84</v>
      </c>
    </row>
    <row r="48" spans="1:34" ht="21.6" customHeight="1">
      <c r="A48" s="227" t="s">
        <v>144</v>
      </c>
      <c r="B48" s="227" t="s">
        <v>145</v>
      </c>
      <c r="C48">
        <v>3</v>
      </c>
      <c r="D48">
        <v>3</v>
      </c>
      <c r="E48" t="str">
        <f t="shared" si="9"/>
        <v>ExNACNS33N</v>
      </c>
      <c r="G48" s="227" t="s">
        <v>142</v>
      </c>
      <c r="H48" s="227" t="s">
        <v>143</v>
      </c>
      <c r="I48">
        <v>3</v>
      </c>
      <c r="J48">
        <v>3</v>
      </c>
      <c r="K48" t="str">
        <f t="shared" si="10"/>
        <v>ExNACNR33N</v>
      </c>
      <c r="M48" s="227" t="s">
        <v>146</v>
      </c>
      <c r="N48" s="227" t="s">
        <v>147</v>
      </c>
      <c r="O48">
        <v>3</v>
      </c>
      <c r="P48">
        <v>3</v>
      </c>
      <c r="Q48" t="str">
        <f t="shared" si="11"/>
        <v>ExNACRu33N</v>
      </c>
      <c r="S48" s="2344"/>
      <c r="T48" s="615" t="s">
        <v>7</v>
      </c>
      <c r="U48" s="630">
        <v>35.72</v>
      </c>
      <c r="V48" s="631">
        <f t="shared" si="6"/>
        <v>41.08</v>
      </c>
      <c r="W48" s="751"/>
      <c r="X48" s="1112"/>
      <c r="Y48" s="1566"/>
      <c r="Z48" s="1116"/>
      <c r="AA48" s="630"/>
      <c r="AB48" s="631"/>
      <c r="AC48" s="751"/>
      <c r="AD48" s="1112"/>
      <c r="AE48" s="1566"/>
      <c r="AF48" s="1116"/>
      <c r="AG48" s="630"/>
      <c r="AH48" s="631"/>
    </row>
    <row r="49" spans="1:34" ht="21.6" customHeight="1" thickBot="1">
      <c r="A49" s="227" t="s">
        <v>144</v>
      </c>
      <c r="B49" s="227" t="s">
        <v>145</v>
      </c>
      <c r="C49">
        <v>3</v>
      </c>
      <c r="D49">
        <v>4</v>
      </c>
      <c r="E49" t="str">
        <f t="shared" si="9"/>
        <v>ExNACNS34N</v>
      </c>
      <c r="G49" s="227" t="s">
        <v>142</v>
      </c>
      <c r="H49" s="227" t="s">
        <v>143</v>
      </c>
      <c r="I49">
        <v>3</v>
      </c>
      <c r="J49">
        <v>4</v>
      </c>
      <c r="K49" t="str">
        <f t="shared" si="10"/>
        <v>ExNACNR34N</v>
      </c>
      <c r="M49" s="227" t="s">
        <v>146</v>
      </c>
      <c r="N49" s="227" t="s">
        <v>147</v>
      </c>
      <c r="O49">
        <v>3</v>
      </c>
      <c r="P49">
        <v>4</v>
      </c>
      <c r="Q49" t="str">
        <f t="shared" si="11"/>
        <v>ExNACRu34N</v>
      </c>
      <c r="S49" s="2347"/>
      <c r="T49" s="643" t="s">
        <v>115</v>
      </c>
      <c r="U49" s="650">
        <v>29.39</v>
      </c>
      <c r="V49" s="651">
        <f t="shared" si="6"/>
        <v>33.799999999999997</v>
      </c>
      <c r="W49" s="975"/>
      <c r="X49" s="1112"/>
      <c r="Y49" s="1584"/>
      <c r="Z49" s="1119"/>
      <c r="AA49" s="650"/>
      <c r="AB49" s="651"/>
      <c r="AC49" s="975"/>
      <c r="AD49" s="1112"/>
      <c r="AE49" s="1584"/>
      <c r="AF49" s="1119"/>
      <c r="AG49" s="650"/>
      <c r="AH49" s="651"/>
    </row>
    <row r="50" spans="1:34" ht="34.200000000000003" customHeight="1">
      <c r="R50" s="8"/>
      <c r="S50" s="366"/>
      <c r="T50" s="370" t="s">
        <v>116</v>
      </c>
      <c r="U50" s="411"/>
      <c r="V50" s="411"/>
      <c r="W50" s="253"/>
      <c r="X50" s="218"/>
      <c r="Y50" s="253"/>
      <c r="Z50" s="422"/>
      <c r="AA50" s="411"/>
      <c r="AB50" s="411"/>
      <c r="AC50" s="253"/>
      <c r="AD50" s="218"/>
      <c r="AE50" s="253"/>
      <c r="AF50" s="422"/>
      <c r="AG50" s="411"/>
      <c r="AH50" s="411"/>
    </row>
    <row r="51" spans="1:34" ht="15.6">
      <c r="R51" s="8"/>
      <c r="T51" s="225"/>
      <c r="U51" s="226"/>
      <c r="V51" s="226"/>
      <c r="X51" s="8"/>
      <c r="Z51" s="225"/>
      <c r="AA51" s="226"/>
      <c r="AB51" s="226"/>
      <c r="AD51" s="8"/>
      <c r="AF51" s="225"/>
      <c r="AG51" s="226"/>
      <c r="AH51" s="226"/>
    </row>
    <row r="52" spans="1:34" ht="13.8">
      <c r="R52" s="8"/>
      <c r="T52" s="225"/>
      <c r="X52" s="8"/>
      <c r="Z52" s="225"/>
      <c r="AD52" s="8"/>
      <c r="AF52" s="225"/>
    </row>
    <row r="53" spans="1:34" ht="84.75" hidden="1" customHeight="1" thickBot="1">
      <c r="R53" s="8"/>
      <c r="S53" s="2338" t="s">
        <v>390</v>
      </c>
      <c r="T53" s="2339"/>
      <c r="U53" s="2340"/>
      <c r="V53" s="8"/>
      <c r="W53" s="8"/>
      <c r="Y53" s="2338" t="s">
        <v>391</v>
      </c>
      <c r="Z53" s="2339"/>
      <c r="AA53" s="2340"/>
      <c r="AC53" s="8"/>
      <c r="AE53" s="24"/>
    </row>
    <row r="54" spans="1:34" ht="20.25" hidden="1" customHeight="1" thickBot="1">
      <c r="R54" s="8"/>
      <c r="W54" s="8"/>
      <c r="Y54" s="24"/>
      <c r="AC54" s="8"/>
      <c r="AE54" s="24"/>
    </row>
    <row r="55" spans="1:34" ht="45" hidden="1" customHeight="1">
      <c r="R55" s="8"/>
      <c r="S55" s="463"/>
      <c r="T55" s="2341" t="s">
        <v>389</v>
      </c>
      <c r="U55" s="2342"/>
      <c r="W55" s="24"/>
      <c r="Y55" s="463"/>
      <c r="Z55" s="2341" t="s">
        <v>389</v>
      </c>
      <c r="AA55" s="2342"/>
      <c r="AC55" s="8"/>
      <c r="AE55" s="24"/>
    </row>
    <row r="56" spans="1:34" ht="45" hidden="1" customHeight="1">
      <c r="R56" s="8"/>
      <c r="S56" s="460"/>
      <c r="T56" s="372"/>
      <c r="U56" s="365" t="s">
        <v>26</v>
      </c>
      <c r="W56" s="24"/>
      <c r="Y56" s="460"/>
      <c r="Z56" s="372"/>
      <c r="AA56" s="365" t="s">
        <v>26</v>
      </c>
      <c r="AC56" s="8"/>
      <c r="AE56" s="24"/>
    </row>
    <row r="57" spans="1:34" ht="21.6" hidden="1" customHeight="1">
      <c r="R57" s="8"/>
      <c r="S57" s="461" t="s">
        <v>104</v>
      </c>
      <c r="T57" s="466">
        <f>T58</f>
        <v>5.08</v>
      </c>
      <c r="U57" s="547">
        <f t="shared" ref="U57:U62" si="18">ROUND(T57 * (1 + VAT), 2)</f>
        <v>5.84</v>
      </c>
      <c r="W57" s="8"/>
      <c r="Y57" s="469" t="s">
        <v>68</v>
      </c>
      <c r="Z57" s="465"/>
      <c r="AA57" s="462"/>
      <c r="AC57" s="8"/>
      <c r="AE57" s="24"/>
    </row>
    <row r="58" spans="1:34" ht="21.6" hidden="1" customHeight="1">
      <c r="R58" s="8"/>
      <c r="S58" s="461" t="s">
        <v>105</v>
      </c>
      <c r="T58" s="467">
        <f>T59</f>
        <v>5.08</v>
      </c>
      <c r="U58" s="548">
        <f t="shared" si="18"/>
        <v>5.84</v>
      </c>
      <c r="W58" s="8"/>
      <c r="Y58" s="461" t="s">
        <v>5</v>
      </c>
      <c r="Z58" s="550">
        <v>0</v>
      </c>
      <c r="AA58" s="551">
        <f t="shared" ref="AA58:AA60" si="19">ROUND(Z58 * (1 + VAT), 2)</f>
        <v>0</v>
      </c>
      <c r="AC58" s="8"/>
    </row>
    <row r="59" spans="1:34" ht="21.6" hidden="1" customHeight="1">
      <c r="S59" s="461" t="s">
        <v>106</v>
      </c>
      <c r="T59" s="467">
        <f>' TUoS NLA'!J58</f>
        <v>5.08</v>
      </c>
      <c r="U59" s="548">
        <f t="shared" si="18"/>
        <v>5.84</v>
      </c>
      <c r="Y59" s="461" t="s">
        <v>6</v>
      </c>
      <c r="Z59" s="550">
        <f>Z60</f>
        <v>20.23</v>
      </c>
      <c r="AA59" s="551">
        <f t="shared" si="19"/>
        <v>23.26</v>
      </c>
    </row>
    <row r="60" spans="1:34" ht="21.6" hidden="1" customHeight="1" thickBot="1">
      <c r="S60" s="461" t="s">
        <v>107</v>
      </c>
      <c r="T60" s="467">
        <f>' TUoS NLA'!J59</f>
        <v>16.88</v>
      </c>
      <c r="U60" s="548">
        <f t="shared" si="18"/>
        <v>19.41</v>
      </c>
      <c r="Y60" s="464" t="s">
        <v>7</v>
      </c>
      <c r="Z60" s="552">
        <f>'DUoS NLA'!J73</f>
        <v>20.23</v>
      </c>
      <c r="AA60" s="553">
        <f t="shared" si="19"/>
        <v>23.26</v>
      </c>
    </row>
    <row r="61" spans="1:34" ht="21.6" hidden="1" customHeight="1">
      <c r="S61" s="461" t="s">
        <v>119</v>
      </c>
      <c r="T61" s="467">
        <f>' TUoS NLA'!J60</f>
        <v>21.62</v>
      </c>
      <c r="U61" s="548">
        <f t="shared" si="18"/>
        <v>24.86</v>
      </c>
    </row>
    <row r="62" spans="1:34" ht="21.6" hidden="1" customHeight="1" thickBot="1">
      <c r="S62" s="464" t="s">
        <v>109</v>
      </c>
      <c r="T62" s="468">
        <f>' TUoS NLA'!J61</f>
        <v>20.059999999999999</v>
      </c>
      <c r="U62" s="549">
        <f t="shared" si="18"/>
        <v>23.07</v>
      </c>
    </row>
  </sheetData>
  <mergeCells count="53">
    <mergeCell ref="R2:AI2"/>
    <mergeCell ref="S4:V4"/>
    <mergeCell ref="S28:V28"/>
    <mergeCell ref="X4:AB4"/>
    <mergeCell ref="X28:AB28"/>
    <mergeCell ref="AD28:AH28"/>
    <mergeCell ref="U6:V6"/>
    <mergeCell ref="AA6:AB6"/>
    <mergeCell ref="S7:S9"/>
    <mergeCell ref="U7:V8"/>
    <mergeCell ref="Y7:Y9"/>
    <mergeCell ref="S10:S13"/>
    <mergeCell ref="AE14:AE17"/>
    <mergeCell ref="AE18:AE21"/>
    <mergeCell ref="AE22:AE25"/>
    <mergeCell ref="AE4:AH4"/>
    <mergeCell ref="S31:S33"/>
    <mergeCell ref="U31:V32"/>
    <mergeCell ref="Y31:Y33"/>
    <mergeCell ref="AA31:AB32"/>
    <mergeCell ref="AE31:AE33"/>
    <mergeCell ref="S34:S37"/>
    <mergeCell ref="Y34:Y37"/>
    <mergeCell ref="AE34:AE37"/>
    <mergeCell ref="S38:S41"/>
    <mergeCell ref="Y38:Y41"/>
    <mergeCell ref="AE38:AE41"/>
    <mergeCell ref="Z55:AA55"/>
    <mergeCell ref="T55:U55"/>
    <mergeCell ref="S53:U53"/>
    <mergeCell ref="AA7:AB8"/>
    <mergeCell ref="S42:S45"/>
    <mergeCell ref="Y42:Y45"/>
    <mergeCell ref="U30:V30"/>
    <mergeCell ref="AA30:AB30"/>
    <mergeCell ref="S18:S21"/>
    <mergeCell ref="Y18:Y21"/>
    <mergeCell ref="S22:S25"/>
    <mergeCell ref="Y22:Y25"/>
    <mergeCell ref="Y10:Y13"/>
    <mergeCell ref="S14:S17"/>
    <mergeCell ref="Y14:Y17"/>
    <mergeCell ref="S46:S49"/>
    <mergeCell ref="AG6:AH6"/>
    <mergeCell ref="AE7:AE9"/>
    <mergeCell ref="AG7:AH8"/>
    <mergeCell ref="AE10:AE13"/>
    <mergeCell ref="Y53:AA53"/>
    <mergeCell ref="AE42:AE45"/>
    <mergeCell ref="Y46:Y49"/>
    <mergeCell ref="AE46:AE49"/>
    <mergeCell ref="AG30:AH30"/>
    <mergeCell ref="AG31:AH32"/>
  </mergeCells>
  <hyperlinks>
    <hyperlink ref="S1" location="Menu!A1" display="Back to menu" xr:uid="{00000000-0004-0000-2200-000000000000}"/>
  </hyperlinks>
  <pageMargins left="0.19685039370078741" right="0.19685039370078741" top="0.19685039370078741" bottom="0.19685039370078741" header="0.31496062992125984" footer="0.11811023622047244"/>
  <pageSetup paperSize="9" scale="41" orientation="landscape" r:id="rId1"/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6" tint="0.59999389629810485"/>
    <pageSetUpPr fitToPage="1"/>
  </sheetPr>
  <dimension ref="A1:AX57"/>
  <sheetViews>
    <sheetView showGridLines="0" topLeftCell="R1" zoomScale="55" zoomScaleNormal="55" workbookViewId="0">
      <selection activeCell="R2" sqref="R2:W2"/>
    </sheetView>
  </sheetViews>
  <sheetFormatPr defaultColWidth="9.109375" defaultRowHeight="13.2"/>
  <cols>
    <col min="1" max="1" width="7.33203125" hidden="1" customWidth="1"/>
    <col min="2" max="2" width="7.109375" hidden="1" customWidth="1"/>
    <col min="3" max="3" width="9.88671875" hidden="1" customWidth="1"/>
    <col min="4" max="4" width="8.6640625" hidden="1" customWidth="1"/>
    <col min="5" max="5" width="8.88671875" hidden="1" customWidth="1"/>
    <col min="6" max="6" width="11.6640625" hidden="1" customWidth="1"/>
    <col min="7" max="7" width="10.109375" hidden="1" customWidth="1"/>
    <col min="8" max="8" width="10.6640625" hidden="1" customWidth="1"/>
    <col min="9" max="9" width="10.109375" hidden="1" customWidth="1"/>
    <col min="10" max="10" width="9.88671875" hidden="1" customWidth="1"/>
    <col min="11" max="11" width="13.109375" hidden="1" customWidth="1"/>
    <col min="12" max="12" width="12.6640625" hidden="1" customWidth="1"/>
    <col min="13" max="13" width="11.88671875" hidden="1" customWidth="1"/>
    <col min="14" max="14" width="11.33203125" hidden="1" customWidth="1"/>
    <col min="15" max="15" width="12.109375" hidden="1" customWidth="1"/>
    <col min="16" max="16" width="9.109375" hidden="1" customWidth="1"/>
    <col min="17" max="17" width="1.44140625" hidden="1" customWidth="1"/>
    <col min="18" max="18" width="3.33203125" customWidth="1"/>
    <col min="19" max="19" width="29.6640625" customWidth="1"/>
    <col min="20" max="20" width="27.33203125" customWidth="1"/>
    <col min="21" max="22" width="16.88671875" customWidth="1"/>
    <col min="23" max="23" width="110.109375" customWidth="1"/>
    <col min="24" max="24" width="6.88671875" hidden="1" customWidth="1"/>
    <col min="25" max="26" width="4.33203125" hidden="1" customWidth="1"/>
    <col min="27" max="28" width="16.88671875" hidden="1" customWidth="1"/>
    <col min="29" max="29" width="9.109375" hidden="1" customWidth="1"/>
    <col min="30" max="30" width="1" hidden="1" customWidth="1"/>
    <col min="31" max="31" width="25.6640625" hidden="1" customWidth="1"/>
    <col min="32" max="32" width="29.109375" hidden="1" customWidth="1"/>
    <col min="33" max="34" width="16.88671875" hidden="1" customWidth="1"/>
    <col min="35" max="35" width="8.88671875" hidden="1" customWidth="1"/>
    <col min="36" max="36" width="9.109375" customWidth="1"/>
    <col min="37" max="37" width="25.44140625" hidden="1" customWidth="1"/>
    <col min="38" max="38" width="30.5546875" hidden="1" customWidth="1"/>
    <col min="39" max="39" width="14.44140625" hidden="1" customWidth="1"/>
    <col min="40" max="40" width="16" hidden="1" customWidth="1"/>
  </cols>
  <sheetData>
    <row r="1" spans="1:50" ht="20.399999999999999">
      <c r="S1" s="359" t="s">
        <v>224</v>
      </c>
    </row>
    <row r="2" spans="1:50" ht="45">
      <c r="R2" s="1661" t="s">
        <v>634</v>
      </c>
      <c r="S2" s="1662"/>
      <c r="T2" s="1662"/>
      <c r="U2" s="1662"/>
      <c r="V2" s="1662"/>
      <c r="W2" s="1663"/>
      <c r="X2" s="1305"/>
      <c r="Y2" s="1305"/>
      <c r="Z2" s="1305"/>
      <c r="AA2" s="1305"/>
      <c r="AB2" s="1305"/>
      <c r="AC2" s="1305"/>
      <c r="AD2" s="1305"/>
      <c r="AE2" s="1305"/>
      <c r="AF2" s="1305"/>
      <c r="AG2" s="1305"/>
      <c r="AH2" s="1305"/>
      <c r="AI2" s="1306"/>
    </row>
    <row r="3" spans="1:50" ht="15" customHeight="1" thickBot="1">
      <c r="R3" s="1"/>
      <c r="T3" s="1"/>
      <c r="X3" s="1"/>
      <c r="Z3" s="1"/>
      <c r="AD3" s="1"/>
      <c r="AE3" s="359"/>
      <c r="AF3" s="1"/>
      <c r="AX3" s="23"/>
    </row>
    <row r="4" spans="1:50" ht="116.4" customHeight="1" thickBot="1">
      <c r="A4" t="s">
        <v>129</v>
      </c>
      <c r="S4" s="2362" t="s">
        <v>554</v>
      </c>
      <c r="T4" s="2363"/>
      <c r="U4" s="2363"/>
      <c r="V4" s="2364"/>
      <c r="X4" s="2373" t="s">
        <v>469</v>
      </c>
      <c r="Y4" s="2374"/>
      <c r="Z4" s="2374"/>
      <c r="AA4" s="2374"/>
      <c r="AB4" s="2375"/>
      <c r="AD4" s="2373" t="s">
        <v>470</v>
      </c>
      <c r="AE4" s="2374"/>
      <c r="AF4" s="2374"/>
      <c r="AG4" s="2374"/>
      <c r="AH4" s="2375"/>
      <c r="AK4" s="2362" t="s">
        <v>496</v>
      </c>
      <c r="AL4" s="2363"/>
      <c r="AM4" s="2363"/>
      <c r="AN4" s="2364"/>
    </row>
    <row r="5" spans="1:50" ht="14.1" customHeight="1" thickBot="1">
      <c r="R5" s="28"/>
      <c r="S5" s="28"/>
      <c r="T5" s="28"/>
      <c r="U5" s="28"/>
      <c r="V5" s="28"/>
      <c r="X5" s="28"/>
      <c r="Y5" s="28"/>
      <c r="Z5" s="28"/>
      <c r="AA5" s="28"/>
      <c r="AB5" s="28"/>
      <c r="AD5" s="28"/>
      <c r="AE5" s="28"/>
      <c r="AF5" s="28"/>
      <c r="AG5" s="28"/>
      <c r="AH5" s="28"/>
      <c r="AK5" s="28"/>
      <c r="AL5" s="28"/>
      <c r="AM5" s="28"/>
      <c r="AN5" s="28"/>
    </row>
    <row r="6" spans="1:50" ht="48" customHeight="1" thickBot="1">
      <c r="R6" s="4"/>
      <c r="S6" s="605"/>
      <c r="T6" s="1109"/>
      <c r="U6" s="2365" t="s">
        <v>495</v>
      </c>
      <c r="V6" s="1843"/>
      <c r="W6" s="604"/>
      <c r="X6" s="1110"/>
      <c r="Y6" s="605"/>
      <c r="Z6" s="1109"/>
      <c r="AA6" s="2365" t="s">
        <v>495</v>
      </c>
      <c r="AB6" s="1843"/>
      <c r="AC6" s="604"/>
      <c r="AD6" s="1110"/>
      <c r="AE6" s="605"/>
      <c r="AF6" s="1109"/>
      <c r="AG6" s="2365" t="s">
        <v>495</v>
      </c>
      <c r="AH6" s="1843"/>
      <c r="AK6" s="605"/>
      <c r="AL6" s="1109"/>
      <c r="AM6" s="2365" t="s">
        <v>495</v>
      </c>
      <c r="AN6" s="1843"/>
    </row>
    <row r="7" spans="1:50" ht="20.25" customHeight="1">
      <c r="R7" s="5"/>
      <c r="S7" s="2376" t="s">
        <v>27</v>
      </c>
      <c r="T7" s="1120"/>
      <c r="U7" s="2369"/>
      <c r="V7" s="2370"/>
      <c r="W7" s="604"/>
      <c r="X7" s="1112"/>
      <c r="Y7" s="2376" t="s">
        <v>27</v>
      </c>
      <c r="Z7" s="1120"/>
      <c r="AA7" s="2369"/>
      <c r="AB7" s="2370"/>
      <c r="AC7" s="604"/>
      <c r="AD7" s="1112"/>
      <c r="AE7" s="2376" t="s">
        <v>27</v>
      </c>
      <c r="AF7" s="1120"/>
      <c r="AG7" s="2369"/>
      <c r="AH7" s="2370"/>
      <c r="AK7" s="2366" t="s">
        <v>27</v>
      </c>
      <c r="AL7" s="1130"/>
      <c r="AM7" s="1688"/>
      <c r="AN7" s="2024"/>
    </row>
    <row r="8" spans="1:50" ht="20.25" customHeight="1">
      <c r="R8" s="5"/>
      <c r="S8" s="2377"/>
      <c r="T8" s="1121" t="s">
        <v>1</v>
      </c>
      <c r="U8" s="2371"/>
      <c r="V8" s="2372"/>
      <c r="W8" s="604"/>
      <c r="X8" s="1112"/>
      <c r="Y8" s="2377"/>
      <c r="Z8" s="1121" t="s">
        <v>1</v>
      </c>
      <c r="AA8" s="2371"/>
      <c r="AB8" s="2372"/>
      <c r="AC8" s="604"/>
      <c r="AD8" s="1112"/>
      <c r="AE8" s="2377"/>
      <c r="AF8" s="1121" t="s">
        <v>1</v>
      </c>
      <c r="AG8" s="2371"/>
      <c r="AH8" s="2372"/>
      <c r="AK8" s="1672"/>
      <c r="AL8" s="1131" t="s">
        <v>1</v>
      </c>
      <c r="AM8" s="2367"/>
      <c r="AN8" s="2368"/>
    </row>
    <row r="9" spans="1:50" ht="20.25" customHeight="1">
      <c r="A9" t="s">
        <v>76</v>
      </c>
      <c r="B9" t="s">
        <v>123</v>
      </c>
      <c r="C9" t="s">
        <v>120</v>
      </c>
      <c r="D9" t="s">
        <v>1</v>
      </c>
      <c r="E9" t="s">
        <v>121</v>
      </c>
      <c r="G9" t="s">
        <v>76</v>
      </c>
      <c r="H9" t="s">
        <v>123</v>
      </c>
      <c r="I9" t="s">
        <v>120</v>
      </c>
      <c r="J9" t="s">
        <v>1</v>
      </c>
      <c r="K9" t="s">
        <v>121</v>
      </c>
      <c r="M9" t="s">
        <v>76</v>
      </c>
      <c r="N9" t="s">
        <v>123</v>
      </c>
      <c r="O9" t="s">
        <v>120</v>
      </c>
      <c r="P9" t="s">
        <v>1</v>
      </c>
      <c r="Q9" t="s">
        <v>121</v>
      </c>
      <c r="R9" s="5"/>
      <c r="S9" s="2378"/>
      <c r="T9" s="1122"/>
      <c r="U9" s="1123"/>
      <c r="V9" s="1124" t="s">
        <v>26</v>
      </c>
      <c r="W9" s="604"/>
      <c r="X9" s="1112"/>
      <c r="Y9" s="2378"/>
      <c r="Z9" s="1122"/>
      <c r="AA9" s="1123"/>
      <c r="AB9" s="1124" t="s">
        <v>26</v>
      </c>
      <c r="AC9" s="604"/>
      <c r="AD9" s="1112"/>
      <c r="AE9" s="2378"/>
      <c r="AF9" s="1122"/>
      <c r="AG9" s="1123"/>
      <c r="AH9" s="1124" t="s">
        <v>26</v>
      </c>
      <c r="AK9" s="1673"/>
      <c r="AL9" s="1132"/>
      <c r="AM9" s="731"/>
      <c r="AN9" s="730" t="s">
        <v>26</v>
      </c>
    </row>
    <row r="10" spans="1:50" ht="21.6" customHeight="1">
      <c r="A10" s="227" t="s">
        <v>136</v>
      </c>
      <c r="B10" s="227" t="s">
        <v>137</v>
      </c>
      <c r="C10">
        <v>0</v>
      </c>
      <c r="D10">
        <v>1</v>
      </c>
      <c r="E10" t="str">
        <f>B10&amp;C10&amp;D10&amp;IF($A$4="Non-municipal","N",IF($A$4="Municiple","Y","error"))</f>
        <v>ExNACMe01Y</v>
      </c>
      <c r="G10" s="227" t="s">
        <v>140</v>
      </c>
      <c r="H10" s="227" t="s">
        <v>141</v>
      </c>
      <c r="I10">
        <v>0</v>
      </c>
      <c r="J10">
        <v>1</v>
      </c>
      <c r="K10" t="str">
        <f>H10&amp;I10&amp;J10&amp;IF($A$4="Non-municipal","N",IF($A$4="Municiple","Y","error"))</f>
        <v>ExNACNL01Y</v>
      </c>
      <c r="M10" s="227" t="s">
        <v>138</v>
      </c>
      <c r="N10" s="227" t="s">
        <v>139</v>
      </c>
      <c r="O10">
        <v>0</v>
      </c>
      <c r="P10">
        <v>1</v>
      </c>
      <c r="Q10" t="str">
        <f>N10&amp;O10&amp;P10&amp;IF($A$4="Non-municipal","N",IF($A$4="Municiple","Y","error"))</f>
        <v>ExNACMi01Y</v>
      </c>
      <c r="R10" s="5"/>
      <c r="S10" s="1565" t="s">
        <v>29</v>
      </c>
      <c r="T10" s="615" t="s">
        <v>5</v>
      </c>
      <c r="U10" s="622">
        <v>55.82</v>
      </c>
      <c r="V10" s="623">
        <f t="shared" ref="V10:V25" si="0">ROUND(U10 * (1 + VAT), 2)</f>
        <v>64.19</v>
      </c>
      <c r="W10" s="1115"/>
      <c r="X10" s="1112"/>
      <c r="Y10" s="1565" t="s">
        <v>29</v>
      </c>
      <c r="Z10" s="615" t="s">
        <v>5</v>
      </c>
      <c r="AA10" s="622">
        <v>0</v>
      </c>
      <c r="AB10" s="623">
        <f t="shared" ref="AB10:AB25" si="1">ROUND(AA10 * (1 + VAT), 2)</f>
        <v>0</v>
      </c>
      <c r="AC10" s="1115"/>
      <c r="AD10" s="1112"/>
      <c r="AE10" s="1565" t="s">
        <v>29</v>
      </c>
      <c r="AF10" s="615" t="s">
        <v>5</v>
      </c>
      <c r="AG10" s="622">
        <v>0</v>
      </c>
      <c r="AH10" s="623">
        <f t="shared" ref="AH10:AH25" si="2">ROUND(AG10 * (1 + VAT), 2)</f>
        <v>0</v>
      </c>
      <c r="AK10" s="1565" t="s">
        <v>29</v>
      </c>
      <c r="AL10" s="615" t="s">
        <v>5</v>
      </c>
      <c r="AM10" s="622">
        <f t="shared" ref="AM10:AM25" si="3">U10</f>
        <v>55.82</v>
      </c>
      <c r="AN10" s="623">
        <f t="shared" ref="AN10:AN25" si="4">ROUND(AM10 * (1 + VAT), 2)</f>
        <v>64.19</v>
      </c>
    </row>
    <row r="11" spans="1:50" ht="21.6" customHeight="1">
      <c r="A11" s="227" t="s">
        <v>136</v>
      </c>
      <c r="B11" s="227" t="s">
        <v>137</v>
      </c>
      <c r="C11">
        <v>0</v>
      </c>
      <c r="D11">
        <v>2</v>
      </c>
      <c r="E11" t="str">
        <f t="shared" ref="E11:E25" si="5">B11&amp;C11&amp;D11&amp;IF($A$4="Non-municipal","N",IF($A$4="Municiple","Y","error"))</f>
        <v>ExNACMe02Y</v>
      </c>
      <c r="G11" s="227" t="s">
        <v>140</v>
      </c>
      <c r="H11" s="227" t="s">
        <v>141</v>
      </c>
      <c r="I11">
        <v>0</v>
      </c>
      <c r="J11">
        <v>2</v>
      </c>
      <c r="K11" t="str">
        <f t="shared" ref="K11:K25" si="6">H11&amp;I11&amp;J11&amp;IF($A$4="Non-municipal","N",IF($A$4="Municiple","Y","error"))</f>
        <v>ExNACNL02Y</v>
      </c>
      <c r="M11" s="227" t="s">
        <v>138</v>
      </c>
      <c r="N11" s="227" t="s">
        <v>139</v>
      </c>
      <c r="O11">
        <v>0</v>
      </c>
      <c r="P11">
        <v>2</v>
      </c>
      <c r="Q11" t="str">
        <f t="shared" ref="Q11:Q25" si="7">N11&amp;O11&amp;P11&amp;IF($A$4="Non-municipal","N",IF($A$4="Municiple","Y","error"))</f>
        <v>ExNACMi02Y</v>
      </c>
      <c r="R11" s="5"/>
      <c r="S11" s="1566"/>
      <c r="T11" s="615" t="s">
        <v>6</v>
      </c>
      <c r="U11" s="630">
        <v>51.65</v>
      </c>
      <c r="V11" s="631">
        <f t="shared" si="0"/>
        <v>59.4</v>
      </c>
      <c r="W11" s="751"/>
      <c r="X11" s="1112"/>
      <c r="Y11" s="1566"/>
      <c r="Z11" s="615" t="s">
        <v>6</v>
      </c>
      <c r="AA11" s="630">
        <v>0</v>
      </c>
      <c r="AB11" s="631">
        <f t="shared" si="1"/>
        <v>0</v>
      </c>
      <c r="AC11" s="751"/>
      <c r="AD11" s="1112"/>
      <c r="AE11" s="1566"/>
      <c r="AF11" s="615" t="s">
        <v>6</v>
      </c>
      <c r="AG11" s="630">
        <v>0</v>
      </c>
      <c r="AH11" s="631">
        <f t="shared" si="2"/>
        <v>0</v>
      </c>
      <c r="AK11" s="1566"/>
      <c r="AL11" s="615" t="s">
        <v>6</v>
      </c>
      <c r="AM11" s="630">
        <f t="shared" si="3"/>
        <v>51.65</v>
      </c>
      <c r="AN11" s="631">
        <f t="shared" si="4"/>
        <v>59.4</v>
      </c>
    </row>
    <row r="12" spans="1:50" ht="21.6" customHeight="1">
      <c r="A12" s="227" t="s">
        <v>136</v>
      </c>
      <c r="B12" s="227" t="s">
        <v>137</v>
      </c>
      <c r="C12">
        <v>0</v>
      </c>
      <c r="D12">
        <v>3</v>
      </c>
      <c r="E12" t="str">
        <f t="shared" si="5"/>
        <v>ExNACMe03Y</v>
      </c>
      <c r="G12" s="227" t="s">
        <v>140</v>
      </c>
      <c r="H12" s="227" t="s">
        <v>141</v>
      </c>
      <c r="I12">
        <v>0</v>
      </c>
      <c r="J12">
        <v>3</v>
      </c>
      <c r="K12" t="str">
        <f t="shared" si="6"/>
        <v>ExNACNL03Y</v>
      </c>
      <c r="M12" s="227" t="s">
        <v>138</v>
      </c>
      <c r="N12" s="227" t="s">
        <v>139</v>
      </c>
      <c r="O12">
        <v>0</v>
      </c>
      <c r="P12">
        <v>3</v>
      </c>
      <c r="Q12" t="str">
        <f t="shared" si="7"/>
        <v>ExNACMi03Y</v>
      </c>
      <c r="R12" s="5"/>
      <c r="S12" s="1566"/>
      <c r="T12" s="615" t="s">
        <v>7</v>
      </c>
      <c r="U12" s="630">
        <v>30.49</v>
      </c>
      <c r="V12" s="631">
        <f t="shared" si="0"/>
        <v>35.06</v>
      </c>
      <c r="W12" s="751"/>
      <c r="X12" s="1112"/>
      <c r="Y12" s="1566"/>
      <c r="Z12" s="615" t="s">
        <v>7</v>
      </c>
      <c r="AA12" s="630">
        <v>0</v>
      </c>
      <c r="AB12" s="631">
        <f t="shared" si="1"/>
        <v>0</v>
      </c>
      <c r="AC12" s="751"/>
      <c r="AD12" s="1112"/>
      <c r="AE12" s="1566"/>
      <c r="AF12" s="615" t="s">
        <v>7</v>
      </c>
      <c r="AG12" s="630">
        <v>0</v>
      </c>
      <c r="AH12" s="631">
        <f t="shared" si="2"/>
        <v>0</v>
      </c>
      <c r="AK12" s="1566"/>
      <c r="AL12" s="615" t="s">
        <v>7</v>
      </c>
      <c r="AM12" s="630">
        <f t="shared" si="3"/>
        <v>30.49</v>
      </c>
      <c r="AN12" s="631">
        <f t="shared" si="4"/>
        <v>35.06</v>
      </c>
    </row>
    <row r="13" spans="1:50" ht="21.6" customHeight="1">
      <c r="A13" s="227" t="s">
        <v>136</v>
      </c>
      <c r="B13" s="227" t="s">
        <v>137</v>
      </c>
      <c r="C13">
        <v>0</v>
      </c>
      <c r="D13">
        <v>4</v>
      </c>
      <c r="E13" t="str">
        <f t="shared" si="5"/>
        <v>ExNACMe04Y</v>
      </c>
      <c r="G13" s="227" t="s">
        <v>140</v>
      </c>
      <c r="H13" s="227" t="s">
        <v>141</v>
      </c>
      <c r="I13">
        <v>0</v>
      </c>
      <c r="J13">
        <v>4</v>
      </c>
      <c r="K13" t="str">
        <f t="shared" si="6"/>
        <v>ExNACNL04Y</v>
      </c>
      <c r="M13" s="227" t="s">
        <v>138</v>
      </c>
      <c r="N13" s="227" t="s">
        <v>139</v>
      </c>
      <c r="O13">
        <v>0</v>
      </c>
      <c r="P13">
        <v>4</v>
      </c>
      <c r="Q13" t="str">
        <f t="shared" si="7"/>
        <v>ExNACMi04Y</v>
      </c>
      <c r="R13" s="5"/>
      <c r="S13" s="1567"/>
      <c r="T13" s="632" t="s">
        <v>115</v>
      </c>
      <c r="U13" s="639">
        <v>20.509999999999998</v>
      </c>
      <c r="V13" s="640">
        <f t="shared" si="0"/>
        <v>23.59</v>
      </c>
      <c r="W13" s="751"/>
      <c r="X13" s="1112"/>
      <c r="Y13" s="1567"/>
      <c r="Z13" s="632" t="s">
        <v>115</v>
      </c>
      <c r="AA13" s="639">
        <v>0</v>
      </c>
      <c r="AB13" s="640">
        <f t="shared" si="1"/>
        <v>0</v>
      </c>
      <c r="AC13" s="751"/>
      <c r="AD13" s="1112"/>
      <c r="AE13" s="1567"/>
      <c r="AF13" s="632" t="s">
        <v>115</v>
      </c>
      <c r="AG13" s="639">
        <v>0</v>
      </c>
      <c r="AH13" s="640">
        <f t="shared" si="2"/>
        <v>0</v>
      </c>
      <c r="AK13" s="1567"/>
      <c r="AL13" s="632" t="s">
        <v>115</v>
      </c>
      <c r="AM13" s="639">
        <f t="shared" si="3"/>
        <v>20.509999999999998</v>
      </c>
      <c r="AN13" s="640">
        <f t="shared" si="4"/>
        <v>23.59</v>
      </c>
    </row>
    <row r="14" spans="1:50" ht="21.6" customHeight="1">
      <c r="A14" s="227" t="s">
        <v>136</v>
      </c>
      <c r="B14" s="227" t="s">
        <v>137</v>
      </c>
      <c r="C14">
        <v>1</v>
      </c>
      <c r="D14">
        <v>1</v>
      </c>
      <c r="E14" t="str">
        <f t="shared" si="5"/>
        <v>ExNACMe11Y</v>
      </c>
      <c r="G14" s="227" t="s">
        <v>140</v>
      </c>
      <c r="H14" s="227" t="s">
        <v>141</v>
      </c>
      <c r="I14">
        <v>1</v>
      </c>
      <c r="J14">
        <v>1</v>
      </c>
      <c r="K14" t="str">
        <f t="shared" si="6"/>
        <v>ExNACNL11Y</v>
      </c>
      <c r="M14" s="227" t="s">
        <v>138</v>
      </c>
      <c r="N14" s="227" t="s">
        <v>139</v>
      </c>
      <c r="O14">
        <v>1</v>
      </c>
      <c r="P14">
        <v>1</v>
      </c>
      <c r="Q14" t="str">
        <f t="shared" si="7"/>
        <v>ExNACMi11Y</v>
      </c>
      <c r="R14" s="5"/>
      <c r="S14" s="1565" t="s">
        <v>30</v>
      </c>
      <c r="T14" s="615" t="s">
        <v>5</v>
      </c>
      <c r="U14" s="641">
        <v>55.99</v>
      </c>
      <c r="V14" s="642">
        <f t="shared" si="0"/>
        <v>64.39</v>
      </c>
      <c r="W14" s="1115"/>
      <c r="X14" s="1112"/>
      <c r="Y14" s="1565" t="s">
        <v>30</v>
      </c>
      <c r="Z14" s="615" t="s">
        <v>5</v>
      </c>
      <c r="AA14" s="641">
        <v>0</v>
      </c>
      <c r="AB14" s="642">
        <f t="shared" si="1"/>
        <v>0</v>
      </c>
      <c r="AC14" s="1115"/>
      <c r="AD14" s="1112"/>
      <c r="AE14" s="1565" t="s">
        <v>30</v>
      </c>
      <c r="AF14" s="615" t="s">
        <v>5</v>
      </c>
      <c r="AG14" s="641">
        <v>0</v>
      </c>
      <c r="AH14" s="642">
        <f t="shared" si="2"/>
        <v>0</v>
      </c>
      <c r="AK14" s="1565" t="s">
        <v>30</v>
      </c>
      <c r="AL14" s="615" t="s">
        <v>5</v>
      </c>
      <c r="AM14" s="641">
        <f t="shared" si="3"/>
        <v>55.99</v>
      </c>
      <c r="AN14" s="642">
        <f t="shared" si="4"/>
        <v>64.39</v>
      </c>
    </row>
    <row r="15" spans="1:50" ht="21.6" customHeight="1">
      <c r="A15" s="227" t="s">
        <v>136</v>
      </c>
      <c r="B15" s="227" t="s">
        <v>137</v>
      </c>
      <c r="C15">
        <v>1</v>
      </c>
      <c r="D15">
        <v>2</v>
      </c>
      <c r="E15" t="str">
        <f t="shared" si="5"/>
        <v>ExNACMe12Y</v>
      </c>
      <c r="G15" s="227" t="s">
        <v>140</v>
      </c>
      <c r="H15" s="227" t="s">
        <v>141</v>
      </c>
      <c r="I15">
        <v>1</v>
      </c>
      <c r="J15">
        <v>2</v>
      </c>
      <c r="K15" t="str">
        <f t="shared" si="6"/>
        <v>ExNACNL12Y</v>
      </c>
      <c r="M15" s="227" t="s">
        <v>138</v>
      </c>
      <c r="N15" s="227" t="s">
        <v>139</v>
      </c>
      <c r="O15">
        <v>1</v>
      </c>
      <c r="P15">
        <v>2</v>
      </c>
      <c r="Q15" t="str">
        <f t="shared" si="7"/>
        <v>ExNACMi12Y</v>
      </c>
      <c r="R15" s="5"/>
      <c r="S15" s="1566"/>
      <c r="T15" s="615" t="s">
        <v>6</v>
      </c>
      <c r="U15" s="630">
        <v>51.79</v>
      </c>
      <c r="V15" s="631">
        <f t="shared" si="0"/>
        <v>59.56</v>
      </c>
      <c r="W15" s="751"/>
      <c r="X15" s="1112"/>
      <c r="Y15" s="1566"/>
      <c r="Z15" s="615" t="s">
        <v>6</v>
      </c>
      <c r="AA15" s="630">
        <v>0</v>
      </c>
      <c r="AB15" s="631">
        <f t="shared" si="1"/>
        <v>0</v>
      </c>
      <c r="AC15" s="751"/>
      <c r="AD15" s="1112"/>
      <c r="AE15" s="1566"/>
      <c r="AF15" s="615" t="s">
        <v>6</v>
      </c>
      <c r="AG15" s="630">
        <v>0</v>
      </c>
      <c r="AH15" s="631">
        <f t="shared" si="2"/>
        <v>0</v>
      </c>
      <c r="AK15" s="1566"/>
      <c r="AL15" s="615" t="s">
        <v>6</v>
      </c>
      <c r="AM15" s="630">
        <f t="shared" si="3"/>
        <v>51.79</v>
      </c>
      <c r="AN15" s="631">
        <f t="shared" si="4"/>
        <v>59.56</v>
      </c>
    </row>
    <row r="16" spans="1:50" ht="21.6" customHeight="1">
      <c r="A16" s="227" t="s">
        <v>136</v>
      </c>
      <c r="B16" s="227" t="s">
        <v>137</v>
      </c>
      <c r="C16">
        <v>1</v>
      </c>
      <c r="D16">
        <v>3</v>
      </c>
      <c r="E16" t="str">
        <f t="shared" si="5"/>
        <v>ExNACMe13Y</v>
      </c>
      <c r="G16" s="227" t="s">
        <v>140</v>
      </c>
      <c r="H16" s="227" t="s">
        <v>141</v>
      </c>
      <c r="I16">
        <v>1</v>
      </c>
      <c r="J16">
        <v>3</v>
      </c>
      <c r="K16" t="str">
        <f t="shared" si="6"/>
        <v>ExNACNL13Y</v>
      </c>
      <c r="M16" s="227" t="s">
        <v>138</v>
      </c>
      <c r="N16" s="227" t="s">
        <v>139</v>
      </c>
      <c r="O16">
        <v>1</v>
      </c>
      <c r="P16">
        <v>3</v>
      </c>
      <c r="Q16" t="str">
        <f t="shared" si="7"/>
        <v>ExNACMi13Y</v>
      </c>
      <c r="R16" s="5"/>
      <c r="S16" s="1566"/>
      <c r="T16" s="615" t="s">
        <v>7</v>
      </c>
      <c r="U16" s="630">
        <v>30.59</v>
      </c>
      <c r="V16" s="631">
        <f t="shared" si="0"/>
        <v>35.18</v>
      </c>
      <c r="W16" s="751"/>
      <c r="X16" s="1112"/>
      <c r="Y16" s="1566"/>
      <c r="Z16" s="615" t="s">
        <v>7</v>
      </c>
      <c r="AA16" s="630">
        <v>0</v>
      </c>
      <c r="AB16" s="631">
        <f t="shared" si="1"/>
        <v>0</v>
      </c>
      <c r="AC16" s="751"/>
      <c r="AD16" s="1112"/>
      <c r="AE16" s="1566"/>
      <c r="AF16" s="615" t="s">
        <v>7</v>
      </c>
      <c r="AG16" s="630">
        <v>0</v>
      </c>
      <c r="AH16" s="631">
        <f t="shared" si="2"/>
        <v>0</v>
      </c>
      <c r="AK16" s="1566"/>
      <c r="AL16" s="615" t="s">
        <v>7</v>
      </c>
      <c r="AM16" s="630">
        <f t="shared" si="3"/>
        <v>30.59</v>
      </c>
      <c r="AN16" s="631">
        <f t="shared" si="4"/>
        <v>35.18</v>
      </c>
    </row>
    <row r="17" spans="1:40" ht="21.6" customHeight="1">
      <c r="A17" s="227" t="s">
        <v>136</v>
      </c>
      <c r="B17" s="227" t="s">
        <v>137</v>
      </c>
      <c r="C17">
        <v>1</v>
      </c>
      <c r="D17">
        <v>4</v>
      </c>
      <c r="E17" t="str">
        <f t="shared" si="5"/>
        <v>ExNACMe14Y</v>
      </c>
      <c r="G17" s="227" t="s">
        <v>140</v>
      </c>
      <c r="H17" s="227" t="s">
        <v>141</v>
      </c>
      <c r="I17">
        <v>1</v>
      </c>
      <c r="J17">
        <v>4</v>
      </c>
      <c r="K17" t="str">
        <f t="shared" si="6"/>
        <v>ExNACNL14Y</v>
      </c>
      <c r="M17" s="227" t="s">
        <v>138</v>
      </c>
      <c r="N17" s="227" t="s">
        <v>139</v>
      </c>
      <c r="O17">
        <v>1</v>
      </c>
      <c r="P17">
        <v>4</v>
      </c>
      <c r="Q17" t="str">
        <f t="shared" si="7"/>
        <v>ExNACMi14Y</v>
      </c>
      <c r="R17" s="5"/>
      <c r="S17" s="1567"/>
      <c r="T17" s="632" t="s">
        <v>115</v>
      </c>
      <c r="U17" s="639">
        <v>20.7</v>
      </c>
      <c r="V17" s="640">
        <f t="shared" si="0"/>
        <v>23.81</v>
      </c>
      <c r="W17" s="751"/>
      <c r="X17" s="1112"/>
      <c r="Y17" s="1567"/>
      <c r="Z17" s="632" t="s">
        <v>115</v>
      </c>
      <c r="AA17" s="639">
        <v>0</v>
      </c>
      <c r="AB17" s="640">
        <f t="shared" si="1"/>
        <v>0</v>
      </c>
      <c r="AC17" s="751"/>
      <c r="AD17" s="1112"/>
      <c r="AE17" s="1567"/>
      <c r="AF17" s="632" t="s">
        <v>115</v>
      </c>
      <c r="AG17" s="639">
        <v>0</v>
      </c>
      <c r="AH17" s="640">
        <f t="shared" si="2"/>
        <v>0</v>
      </c>
      <c r="AK17" s="1567"/>
      <c r="AL17" s="632" t="s">
        <v>115</v>
      </c>
      <c r="AM17" s="639">
        <f t="shared" si="3"/>
        <v>20.7</v>
      </c>
      <c r="AN17" s="640">
        <f t="shared" si="4"/>
        <v>23.81</v>
      </c>
    </row>
    <row r="18" spans="1:40" ht="21.6" customHeight="1">
      <c r="A18" s="227" t="s">
        <v>136</v>
      </c>
      <c r="B18" s="227" t="s">
        <v>137</v>
      </c>
      <c r="C18">
        <v>2</v>
      </c>
      <c r="D18">
        <v>1</v>
      </c>
      <c r="E18" t="str">
        <f t="shared" si="5"/>
        <v>ExNACMe21Y</v>
      </c>
      <c r="G18" s="227" t="s">
        <v>140</v>
      </c>
      <c r="H18" s="227" t="s">
        <v>141</v>
      </c>
      <c r="I18">
        <v>2</v>
      </c>
      <c r="J18">
        <v>1</v>
      </c>
      <c r="K18" t="str">
        <f t="shared" si="6"/>
        <v>ExNACNL21Y</v>
      </c>
      <c r="M18" s="227" t="s">
        <v>138</v>
      </c>
      <c r="N18" s="227" t="s">
        <v>139</v>
      </c>
      <c r="O18">
        <v>2</v>
      </c>
      <c r="P18">
        <v>1</v>
      </c>
      <c r="Q18" t="str">
        <f t="shared" si="7"/>
        <v>ExNACMi21Y</v>
      </c>
      <c r="R18" s="5"/>
      <c r="S18" s="1565" t="s">
        <v>31</v>
      </c>
      <c r="T18" s="615" t="s">
        <v>5</v>
      </c>
      <c r="U18" s="641">
        <v>56.120000000000005</v>
      </c>
      <c r="V18" s="642">
        <f t="shared" si="0"/>
        <v>64.540000000000006</v>
      </c>
      <c r="W18" s="1115"/>
      <c r="X18" s="1112"/>
      <c r="Y18" s="1565" t="s">
        <v>31</v>
      </c>
      <c r="Z18" s="615" t="s">
        <v>5</v>
      </c>
      <c r="AA18" s="641">
        <v>0</v>
      </c>
      <c r="AB18" s="642">
        <f t="shared" si="1"/>
        <v>0</v>
      </c>
      <c r="AC18" s="1115"/>
      <c r="AD18" s="1112"/>
      <c r="AE18" s="1565" t="s">
        <v>31</v>
      </c>
      <c r="AF18" s="615" t="s">
        <v>5</v>
      </c>
      <c r="AG18" s="641">
        <v>0</v>
      </c>
      <c r="AH18" s="642">
        <f t="shared" si="2"/>
        <v>0</v>
      </c>
      <c r="AK18" s="1565" t="s">
        <v>31</v>
      </c>
      <c r="AL18" s="615" t="s">
        <v>5</v>
      </c>
      <c r="AM18" s="641">
        <f t="shared" si="3"/>
        <v>56.120000000000005</v>
      </c>
      <c r="AN18" s="642">
        <f t="shared" si="4"/>
        <v>64.540000000000006</v>
      </c>
    </row>
    <row r="19" spans="1:40" ht="21.6" customHeight="1">
      <c r="A19" s="227" t="s">
        <v>136</v>
      </c>
      <c r="B19" s="227" t="s">
        <v>137</v>
      </c>
      <c r="C19">
        <v>2</v>
      </c>
      <c r="D19">
        <v>2</v>
      </c>
      <c r="E19" t="str">
        <f t="shared" si="5"/>
        <v>ExNACMe22Y</v>
      </c>
      <c r="G19" s="227" t="s">
        <v>140</v>
      </c>
      <c r="H19" s="227" t="s">
        <v>141</v>
      </c>
      <c r="I19">
        <v>2</v>
      </c>
      <c r="J19">
        <v>2</v>
      </c>
      <c r="K19" t="str">
        <f t="shared" si="6"/>
        <v>ExNACNL22Y</v>
      </c>
      <c r="M19" s="227" t="s">
        <v>138</v>
      </c>
      <c r="N19" s="227" t="s">
        <v>139</v>
      </c>
      <c r="O19">
        <v>2</v>
      </c>
      <c r="P19">
        <v>2</v>
      </c>
      <c r="Q19" t="str">
        <f t="shared" si="7"/>
        <v>ExNACMi22Y</v>
      </c>
      <c r="R19" s="5"/>
      <c r="S19" s="1566"/>
      <c r="T19" s="615" t="s">
        <v>6</v>
      </c>
      <c r="U19" s="630">
        <v>51.91</v>
      </c>
      <c r="V19" s="631">
        <f t="shared" si="0"/>
        <v>59.7</v>
      </c>
      <c r="W19" s="751"/>
      <c r="X19" s="1112"/>
      <c r="Y19" s="1566"/>
      <c r="Z19" s="615" t="s">
        <v>6</v>
      </c>
      <c r="AA19" s="630">
        <v>0</v>
      </c>
      <c r="AB19" s="631">
        <f t="shared" si="1"/>
        <v>0</v>
      </c>
      <c r="AC19" s="751"/>
      <c r="AD19" s="1112"/>
      <c r="AE19" s="1566"/>
      <c r="AF19" s="615" t="s">
        <v>6</v>
      </c>
      <c r="AG19" s="630">
        <v>0</v>
      </c>
      <c r="AH19" s="631">
        <f t="shared" si="2"/>
        <v>0</v>
      </c>
      <c r="AK19" s="1566"/>
      <c r="AL19" s="615" t="s">
        <v>6</v>
      </c>
      <c r="AM19" s="630">
        <f t="shared" si="3"/>
        <v>51.91</v>
      </c>
      <c r="AN19" s="631">
        <f t="shared" si="4"/>
        <v>59.7</v>
      </c>
    </row>
    <row r="20" spans="1:40" ht="21.6" customHeight="1">
      <c r="A20" s="227" t="s">
        <v>136</v>
      </c>
      <c r="B20" s="227" t="s">
        <v>137</v>
      </c>
      <c r="C20">
        <v>2</v>
      </c>
      <c r="D20">
        <v>3</v>
      </c>
      <c r="E20" t="str">
        <f t="shared" si="5"/>
        <v>ExNACMe23Y</v>
      </c>
      <c r="G20" s="227" t="s">
        <v>140</v>
      </c>
      <c r="H20" s="227" t="s">
        <v>141</v>
      </c>
      <c r="I20">
        <v>2</v>
      </c>
      <c r="J20">
        <v>3</v>
      </c>
      <c r="K20" t="str">
        <f t="shared" si="6"/>
        <v>ExNACNL23Y</v>
      </c>
      <c r="M20" s="227" t="s">
        <v>138</v>
      </c>
      <c r="N20" s="227" t="s">
        <v>139</v>
      </c>
      <c r="O20">
        <v>2</v>
      </c>
      <c r="P20">
        <v>3</v>
      </c>
      <c r="Q20" t="str">
        <f t="shared" si="7"/>
        <v>ExNACMi23Y</v>
      </c>
      <c r="R20" s="5"/>
      <c r="S20" s="1566"/>
      <c r="T20" s="615" t="s">
        <v>7</v>
      </c>
      <c r="U20" s="630">
        <v>30.68</v>
      </c>
      <c r="V20" s="631">
        <f t="shared" si="0"/>
        <v>35.28</v>
      </c>
      <c r="W20" s="751"/>
      <c r="X20" s="1112"/>
      <c r="Y20" s="1566"/>
      <c r="Z20" s="615" t="s">
        <v>7</v>
      </c>
      <c r="AA20" s="630">
        <v>0</v>
      </c>
      <c r="AB20" s="631">
        <f t="shared" si="1"/>
        <v>0</v>
      </c>
      <c r="AC20" s="751"/>
      <c r="AD20" s="1112"/>
      <c r="AE20" s="1566"/>
      <c r="AF20" s="615" t="s">
        <v>7</v>
      </c>
      <c r="AG20" s="630">
        <v>0</v>
      </c>
      <c r="AH20" s="631">
        <f t="shared" si="2"/>
        <v>0</v>
      </c>
      <c r="AK20" s="1566"/>
      <c r="AL20" s="615" t="s">
        <v>7</v>
      </c>
      <c r="AM20" s="630">
        <f t="shared" si="3"/>
        <v>30.68</v>
      </c>
      <c r="AN20" s="631">
        <f t="shared" si="4"/>
        <v>35.28</v>
      </c>
    </row>
    <row r="21" spans="1:40" ht="21.6" customHeight="1">
      <c r="A21" s="227" t="s">
        <v>136</v>
      </c>
      <c r="B21" s="227" t="s">
        <v>137</v>
      </c>
      <c r="C21">
        <v>2</v>
      </c>
      <c r="D21">
        <v>4</v>
      </c>
      <c r="E21" t="str">
        <f t="shared" si="5"/>
        <v>ExNACMe24Y</v>
      </c>
      <c r="G21" s="227" t="s">
        <v>140</v>
      </c>
      <c r="H21" s="227" t="s">
        <v>141</v>
      </c>
      <c r="I21">
        <v>2</v>
      </c>
      <c r="J21">
        <v>4</v>
      </c>
      <c r="K21" t="str">
        <f t="shared" si="6"/>
        <v>ExNACNL24Y</v>
      </c>
      <c r="M21" s="227" t="s">
        <v>138</v>
      </c>
      <c r="N21" s="227" t="s">
        <v>139</v>
      </c>
      <c r="O21">
        <v>2</v>
      </c>
      <c r="P21">
        <v>4</v>
      </c>
      <c r="Q21" t="str">
        <f t="shared" si="7"/>
        <v>ExNACMi24Y</v>
      </c>
      <c r="R21" s="5"/>
      <c r="S21" s="1567"/>
      <c r="T21" s="632" t="s">
        <v>115</v>
      </c>
      <c r="U21" s="639">
        <v>20.87</v>
      </c>
      <c r="V21" s="640">
        <f t="shared" si="0"/>
        <v>24</v>
      </c>
      <c r="W21" s="975"/>
      <c r="X21" s="1112"/>
      <c r="Y21" s="1567"/>
      <c r="Z21" s="632" t="s">
        <v>115</v>
      </c>
      <c r="AA21" s="639">
        <v>0</v>
      </c>
      <c r="AB21" s="640">
        <f t="shared" si="1"/>
        <v>0</v>
      </c>
      <c r="AC21" s="975"/>
      <c r="AD21" s="1112"/>
      <c r="AE21" s="1567"/>
      <c r="AF21" s="632" t="s">
        <v>115</v>
      </c>
      <c r="AG21" s="639">
        <v>0</v>
      </c>
      <c r="AH21" s="640">
        <f t="shared" si="2"/>
        <v>0</v>
      </c>
      <c r="AK21" s="1567"/>
      <c r="AL21" s="632" t="s">
        <v>115</v>
      </c>
      <c r="AM21" s="639">
        <f t="shared" si="3"/>
        <v>20.87</v>
      </c>
      <c r="AN21" s="640">
        <f t="shared" si="4"/>
        <v>24</v>
      </c>
    </row>
    <row r="22" spans="1:40" ht="21.6" customHeight="1">
      <c r="A22" s="227" t="s">
        <v>136</v>
      </c>
      <c r="B22" s="227" t="s">
        <v>137</v>
      </c>
      <c r="C22">
        <v>3</v>
      </c>
      <c r="D22">
        <v>1</v>
      </c>
      <c r="E22" t="str">
        <f t="shared" si="5"/>
        <v>ExNACMe31Y</v>
      </c>
      <c r="G22" s="227" t="s">
        <v>140</v>
      </c>
      <c r="H22" s="227" t="s">
        <v>141</v>
      </c>
      <c r="I22">
        <v>3</v>
      </c>
      <c r="J22">
        <v>1</v>
      </c>
      <c r="K22" t="str">
        <f t="shared" si="6"/>
        <v>ExNACNL31Y</v>
      </c>
      <c r="M22" s="227" t="s">
        <v>138</v>
      </c>
      <c r="N22" s="227" t="s">
        <v>139</v>
      </c>
      <c r="O22">
        <v>3</v>
      </c>
      <c r="P22">
        <v>1</v>
      </c>
      <c r="Q22" t="str">
        <f t="shared" si="7"/>
        <v>ExNACMi31Y</v>
      </c>
      <c r="R22" s="5"/>
      <c r="S22" s="1565" t="s">
        <v>32</v>
      </c>
      <c r="T22" s="615" t="s">
        <v>5</v>
      </c>
      <c r="U22" s="641">
        <v>56.230000000000004</v>
      </c>
      <c r="V22" s="642">
        <f t="shared" si="0"/>
        <v>64.66</v>
      </c>
      <c r="W22" s="1115"/>
      <c r="X22" s="1112"/>
      <c r="Y22" s="1565" t="s">
        <v>32</v>
      </c>
      <c r="Z22" s="615" t="s">
        <v>5</v>
      </c>
      <c r="AA22" s="641">
        <v>0</v>
      </c>
      <c r="AB22" s="642">
        <f t="shared" si="1"/>
        <v>0</v>
      </c>
      <c r="AC22" s="1115"/>
      <c r="AD22" s="1112"/>
      <c r="AE22" s="1565" t="s">
        <v>32</v>
      </c>
      <c r="AF22" s="615" t="s">
        <v>5</v>
      </c>
      <c r="AG22" s="641">
        <v>0</v>
      </c>
      <c r="AH22" s="642">
        <f t="shared" si="2"/>
        <v>0</v>
      </c>
      <c r="AK22" s="1565" t="s">
        <v>32</v>
      </c>
      <c r="AL22" s="615" t="s">
        <v>5</v>
      </c>
      <c r="AM22" s="641">
        <f t="shared" si="3"/>
        <v>56.230000000000004</v>
      </c>
      <c r="AN22" s="642">
        <f t="shared" si="4"/>
        <v>64.66</v>
      </c>
    </row>
    <row r="23" spans="1:40" ht="21.6" customHeight="1">
      <c r="A23" s="227" t="s">
        <v>136</v>
      </c>
      <c r="B23" s="227" t="s">
        <v>137</v>
      </c>
      <c r="C23">
        <v>3</v>
      </c>
      <c r="D23">
        <v>2</v>
      </c>
      <c r="E23" t="str">
        <f t="shared" si="5"/>
        <v>ExNACMe32Y</v>
      </c>
      <c r="G23" s="227" t="s">
        <v>140</v>
      </c>
      <c r="H23" s="227" t="s">
        <v>141</v>
      </c>
      <c r="I23">
        <v>3</v>
      </c>
      <c r="J23">
        <v>2</v>
      </c>
      <c r="K23" t="str">
        <f t="shared" si="6"/>
        <v>ExNACNL32Y</v>
      </c>
      <c r="M23" s="227" t="s">
        <v>138</v>
      </c>
      <c r="N23" s="227" t="s">
        <v>139</v>
      </c>
      <c r="O23">
        <v>3</v>
      </c>
      <c r="P23">
        <v>2</v>
      </c>
      <c r="Q23" t="str">
        <f t="shared" si="7"/>
        <v>ExNACMi32Y</v>
      </c>
      <c r="R23" s="5"/>
      <c r="S23" s="1566"/>
      <c r="T23" s="615" t="s">
        <v>6</v>
      </c>
      <c r="U23" s="630">
        <v>52.019999999999996</v>
      </c>
      <c r="V23" s="631">
        <f t="shared" si="0"/>
        <v>59.82</v>
      </c>
      <c r="W23" s="751"/>
      <c r="X23" s="1112"/>
      <c r="Y23" s="1566"/>
      <c r="Z23" s="615" t="s">
        <v>6</v>
      </c>
      <c r="AA23" s="630">
        <v>0</v>
      </c>
      <c r="AB23" s="631">
        <f t="shared" si="1"/>
        <v>0</v>
      </c>
      <c r="AC23" s="751"/>
      <c r="AD23" s="1112"/>
      <c r="AE23" s="1566"/>
      <c r="AF23" s="615" t="s">
        <v>6</v>
      </c>
      <c r="AG23" s="630">
        <v>0</v>
      </c>
      <c r="AH23" s="631">
        <f t="shared" si="2"/>
        <v>0</v>
      </c>
      <c r="AK23" s="1566"/>
      <c r="AL23" s="615" t="s">
        <v>6</v>
      </c>
      <c r="AM23" s="630">
        <f t="shared" si="3"/>
        <v>52.019999999999996</v>
      </c>
      <c r="AN23" s="631">
        <f t="shared" si="4"/>
        <v>59.82</v>
      </c>
    </row>
    <row r="24" spans="1:40" ht="21.6" customHeight="1">
      <c r="A24" s="227" t="s">
        <v>136</v>
      </c>
      <c r="B24" s="227" t="s">
        <v>137</v>
      </c>
      <c r="C24">
        <v>3</v>
      </c>
      <c r="D24">
        <v>3</v>
      </c>
      <c r="E24" t="str">
        <f t="shared" si="5"/>
        <v>ExNACMe33Y</v>
      </c>
      <c r="G24" s="227" t="s">
        <v>140</v>
      </c>
      <c r="H24" s="227" t="s">
        <v>141</v>
      </c>
      <c r="I24">
        <v>3</v>
      </c>
      <c r="J24">
        <v>3</v>
      </c>
      <c r="K24" t="str">
        <f t="shared" si="6"/>
        <v>ExNACNL33Y</v>
      </c>
      <c r="M24" s="227" t="s">
        <v>138</v>
      </c>
      <c r="N24" s="227" t="s">
        <v>139</v>
      </c>
      <c r="O24">
        <v>3</v>
      </c>
      <c r="P24">
        <v>3</v>
      </c>
      <c r="Q24" t="str">
        <f t="shared" si="7"/>
        <v>ExNACMi33Y</v>
      </c>
      <c r="R24" s="5"/>
      <c r="S24" s="1566"/>
      <c r="T24" s="615" t="s">
        <v>7</v>
      </c>
      <c r="U24" s="630">
        <v>30.799999999999997</v>
      </c>
      <c r="V24" s="631">
        <f t="shared" si="0"/>
        <v>35.42</v>
      </c>
      <c r="W24" s="751"/>
      <c r="X24" s="1112"/>
      <c r="Y24" s="1566"/>
      <c r="Z24" s="615" t="s">
        <v>7</v>
      </c>
      <c r="AA24" s="630">
        <v>0</v>
      </c>
      <c r="AB24" s="631">
        <f t="shared" si="1"/>
        <v>0</v>
      </c>
      <c r="AC24" s="751"/>
      <c r="AD24" s="1112"/>
      <c r="AE24" s="1566"/>
      <c r="AF24" s="615" t="s">
        <v>7</v>
      </c>
      <c r="AG24" s="630">
        <v>0</v>
      </c>
      <c r="AH24" s="631">
        <f t="shared" si="2"/>
        <v>0</v>
      </c>
      <c r="AK24" s="1566"/>
      <c r="AL24" s="615" t="s">
        <v>7</v>
      </c>
      <c r="AM24" s="630">
        <f t="shared" si="3"/>
        <v>30.799999999999997</v>
      </c>
      <c r="AN24" s="631">
        <f t="shared" si="4"/>
        <v>35.42</v>
      </c>
    </row>
    <row r="25" spans="1:40" ht="21.6" customHeight="1" thickBot="1">
      <c r="A25" s="227" t="s">
        <v>136</v>
      </c>
      <c r="B25" s="227" t="s">
        <v>137</v>
      </c>
      <c r="C25">
        <v>3</v>
      </c>
      <c r="D25">
        <v>4</v>
      </c>
      <c r="E25" t="str">
        <f t="shared" si="5"/>
        <v>ExNACMe34Y</v>
      </c>
      <c r="G25" s="227" t="s">
        <v>140</v>
      </c>
      <c r="H25" s="227" t="s">
        <v>141</v>
      </c>
      <c r="I25">
        <v>3</v>
      </c>
      <c r="J25">
        <v>4</v>
      </c>
      <c r="K25" t="str">
        <f t="shared" si="6"/>
        <v>ExNACNL34Y</v>
      </c>
      <c r="M25" s="227" t="s">
        <v>138</v>
      </c>
      <c r="N25" s="227" t="s">
        <v>139</v>
      </c>
      <c r="O25">
        <v>3</v>
      </c>
      <c r="P25">
        <v>4</v>
      </c>
      <c r="Q25" t="str">
        <f t="shared" si="7"/>
        <v>ExNACMi34Y</v>
      </c>
      <c r="R25" s="5"/>
      <c r="S25" s="1584"/>
      <c r="T25" s="643" t="s">
        <v>115</v>
      </c>
      <c r="U25" s="650">
        <v>21.07</v>
      </c>
      <c r="V25" s="651">
        <f t="shared" si="0"/>
        <v>24.23</v>
      </c>
      <c r="W25" s="975"/>
      <c r="X25" s="1112"/>
      <c r="Y25" s="1584"/>
      <c r="Z25" s="643" t="s">
        <v>115</v>
      </c>
      <c r="AA25" s="650">
        <v>0</v>
      </c>
      <c r="AB25" s="651">
        <f t="shared" si="1"/>
        <v>0</v>
      </c>
      <c r="AC25" s="975"/>
      <c r="AD25" s="1112"/>
      <c r="AE25" s="1584"/>
      <c r="AF25" s="643" t="s">
        <v>115</v>
      </c>
      <c r="AG25" s="650">
        <v>0</v>
      </c>
      <c r="AH25" s="651">
        <f t="shared" si="2"/>
        <v>0</v>
      </c>
      <c r="AK25" s="1584"/>
      <c r="AL25" s="643" t="s">
        <v>115</v>
      </c>
      <c r="AM25" s="650">
        <f t="shared" si="3"/>
        <v>21.07</v>
      </c>
      <c r="AN25" s="651">
        <f t="shared" si="4"/>
        <v>24.23</v>
      </c>
    </row>
    <row r="26" spans="1:40" ht="34.200000000000003" customHeight="1">
      <c r="R26" s="8"/>
      <c r="S26" s="366"/>
      <c r="T26" s="370" t="s">
        <v>116</v>
      </c>
      <c r="U26" s="361"/>
      <c r="V26" s="362"/>
      <c r="W26" s="421"/>
      <c r="X26" s="218"/>
      <c r="Y26" s="366"/>
      <c r="Z26" s="370" t="s">
        <v>116</v>
      </c>
      <c r="AA26" s="361"/>
      <c r="AB26" s="362"/>
      <c r="AC26" s="421"/>
      <c r="AD26" s="218"/>
      <c r="AE26" s="366"/>
      <c r="AF26" s="370" t="s">
        <v>116</v>
      </c>
      <c r="AG26" s="361"/>
      <c r="AH26" s="362"/>
      <c r="AK26" s="366"/>
      <c r="AL26" s="370" t="s">
        <v>116</v>
      </c>
      <c r="AM26" s="361"/>
      <c r="AN26" s="362"/>
    </row>
    <row r="27" spans="1:40" ht="10.199999999999999" hidden="1" customHeight="1" thickBot="1">
      <c r="R27" s="8"/>
      <c r="S27" s="366"/>
      <c r="T27" s="370"/>
      <c r="U27" s="361"/>
      <c r="V27" s="362"/>
      <c r="W27" s="421"/>
      <c r="X27" s="218"/>
      <c r="Y27" s="366"/>
      <c r="Z27" s="370"/>
      <c r="AA27" s="361"/>
      <c r="AB27" s="362"/>
      <c r="AC27" s="421"/>
      <c r="AD27" s="218"/>
      <c r="AE27" s="366"/>
      <c r="AF27" s="370"/>
      <c r="AG27" s="361"/>
      <c r="AH27" s="362"/>
      <c r="AK27" s="366"/>
      <c r="AL27" s="370"/>
      <c r="AM27" s="361"/>
      <c r="AN27" s="362"/>
    </row>
    <row r="28" spans="1:40" ht="116.4" hidden="1" customHeight="1" thickBot="1">
      <c r="S28" s="2373" t="s">
        <v>471</v>
      </c>
      <c r="T28" s="2374"/>
      <c r="U28" s="2374"/>
      <c r="V28" s="2375"/>
      <c r="X28" s="2373" t="s">
        <v>472</v>
      </c>
      <c r="Y28" s="2374"/>
      <c r="Z28" s="2374"/>
      <c r="AA28" s="2374"/>
      <c r="AB28" s="2375"/>
      <c r="AD28" s="2373" t="s">
        <v>473</v>
      </c>
      <c r="AE28" s="2374"/>
      <c r="AF28" s="2374"/>
      <c r="AG28" s="2374"/>
      <c r="AH28" s="2375"/>
    </row>
    <row r="29" spans="1:40" ht="14.1" hidden="1" customHeight="1" thickBot="1">
      <c r="R29" s="28"/>
      <c r="S29" s="28"/>
      <c r="T29" s="28"/>
      <c r="U29" s="28"/>
      <c r="V29" s="28"/>
      <c r="X29" s="28"/>
      <c r="Y29" s="28"/>
      <c r="Z29" s="28"/>
      <c r="AA29" s="28"/>
      <c r="AB29" s="28"/>
      <c r="AD29" s="28"/>
      <c r="AE29" s="28"/>
      <c r="AF29" s="28"/>
      <c r="AG29" s="28"/>
      <c r="AH29" s="28"/>
    </row>
    <row r="30" spans="1:40" ht="53.4" hidden="1" customHeight="1" thickBot="1">
      <c r="R30" s="4"/>
      <c r="S30" s="605"/>
      <c r="T30" s="1109"/>
      <c r="U30" s="2365" t="s">
        <v>495</v>
      </c>
      <c r="V30" s="1843"/>
      <c r="W30" s="604"/>
      <c r="X30" s="1110"/>
      <c r="Y30" s="605"/>
      <c r="Z30" s="1109"/>
      <c r="AA30" s="2365" t="s">
        <v>495</v>
      </c>
      <c r="AB30" s="1843"/>
      <c r="AC30" s="604"/>
      <c r="AD30" s="1110"/>
      <c r="AE30" s="605"/>
      <c r="AF30" s="1109"/>
      <c r="AG30" s="2365" t="s">
        <v>495</v>
      </c>
      <c r="AH30" s="1843"/>
    </row>
    <row r="31" spans="1:40" ht="20.25" hidden="1" customHeight="1">
      <c r="R31" s="5"/>
      <c r="S31" s="2376" t="s">
        <v>27</v>
      </c>
      <c r="T31" s="1120"/>
      <c r="U31" s="2369"/>
      <c r="V31" s="2370"/>
      <c r="W31" s="604"/>
      <c r="X31" s="1112"/>
      <c r="Y31" s="2376" t="s">
        <v>27</v>
      </c>
      <c r="Z31" s="1120"/>
      <c r="AA31" s="2369"/>
      <c r="AB31" s="2370"/>
      <c r="AC31" s="604"/>
      <c r="AD31" s="1112"/>
      <c r="AE31" s="2376" t="s">
        <v>27</v>
      </c>
      <c r="AF31" s="1120"/>
      <c r="AG31" s="2369"/>
      <c r="AH31" s="2370"/>
    </row>
    <row r="32" spans="1:40" ht="20.25" hidden="1" customHeight="1">
      <c r="R32" s="5"/>
      <c r="S32" s="2377"/>
      <c r="T32" s="1121" t="s">
        <v>1</v>
      </c>
      <c r="U32" s="2371"/>
      <c r="V32" s="2372"/>
      <c r="W32" s="604"/>
      <c r="X32" s="1112"/>
      <c r="Y32" s="2377"/>
      <c r="Z32" s="1121" t="s">
        <v>1</v>
      </c>
      <c r="AA32" s="2371"/>
      <c r="AB32" s="2372"/>
      <c r="AC32" s="604"/>
      <c r="AD32" s="1112"/>
      <c r="AE32" s="2377"/>
      <c r="AF32" s="1121" t="s">
        <v>1</v>
      </c>
      <c r="AG32" s="2371"/>
      <c r="AH32" s="2372"/>
    </row>
    <row r="33" spans="1:34" ht="20.25" hidden="1" customHeight="1">
      <c r="A33" t="s">
        <v>76</v>
      </c>
      <c r="B33" t="s">
        <v>123</v>
      </c>
      <c r="C33" t="s">
        <v>120</v>
      </c>
      <c r="D33" t="s">
        <v>1</v>
      </c>
      <c r="E33" t="s">
        <v>121</v>
      </c>
      <c r="G33" t="s">
        <v>76</v>
      </c>
      <c r="H33" t="s">
        <v>123</v>
      </c>
      <c r="I33" t="s">
        <v>120</v>
      </c>
      <c r="J33" t="s">
        <v>1</v>
      </c>
      <c r="K33" t="s">
        <v>121</v>
      </c>
      <c r="M33" t="s">
        <v>76</v>
      </c>
      <c r="N33" t="s">
        <v>123</v>
      </c>
      <c r="O33" t="s">
        <v>120</v>
      </c>
      <c r="P33" t="s">
        <v>1</v>
      </c>
      <c r="Q33" t="s">
        <v>121</v>
      </c>
      <c r="R33" s="5"/>
      <c r="S33" s="2378"/>
      <c r="T33" s="1122"/>
      <c r="U33" s="1123"/>
      <c r="V33" s="1124" t="s">
        <v>26</v>
      </c>
      <c r="W33" s="604"/>
      <c r="X33" s="1112"/>
      <c r="Y33" s="2378"/>
      <c r="Z33" s="1122"/>
      <c r="AA33" s="1123"/>
      <c r="AB33" s="1124" t="s">
        <v>26</v>
      </c>
      <c r="AC33" s="604"/>
      <c r="AD33" s="1112"/>
      <c r="AE33" s="2378"/>
      <c r="AF33" s="1122"/>
      <c r="AG33" s="1123"/>
      <c r="AH33" s="1124" t="s">
        <v>26</v>
      </c>
    </row>
    <row r="34" spans="1:34" ht="21.6" hidden="1" customHeight="1">
      <c r="A34" s="227" t="s">
        <v>144</v>
      </c>
      <c r="B34" s="227" t="s">
        <v>145</v>
      </c>
      <c r="C34">
        <v>0</v>
      </c>
      <c r="D34">
        <v>1</v>
      </c>
      <c r="E34" t="str">
        <f>B34&amp;C34&amp;D34&amp;IF($A$4="Non-municipal","N",IF($A$4="Municiple","Y","error"))</f>
        <v>ExNACNS01Y</v>
      </c>
      <c r="G34" s="227" t="s">
        <v>142</v>
      </c>
      <c r="H34" s="227" t="s">
        <v>143</v>
      </c>
      <c r="I34">
        <v>0</v>
      </c>
      <c r="J34">
        <v>1</v>
      </c>
      <c r="K34" t="str">
        <f>H34&amp;I34&amp;J34&amp;IF($A$4="Non-municipal","N",IF($A$4="Municiple","Y","error"))</f>
        <v>ExNACNR01Y</v>
      </c>
      <c r="M34" s="227" t="s">
        <v>146</v>
      </c>
      <c r="N34" s="227" t="s">
        <v>147</v>
      </c>
      <c r="O34">
        <v>0</v>
      </c>
      <c r="P34">
        <v>1</v>
      </c>
      <c r="Q34" t="str">
        <f>N34&amp;O34&amp;P34&amp;IF($A$4="Non-municipal","N",IF($A$4="Municiple","Y","error"))</f>
        <v>ExNACRu01Y</v>
      </c>
      <c r="S34" s="1565" t="s">
        <v>29</v>
      </c>
      <c r="T34" s="615" t="s">
        <v>5</v>
      </c>
      <c r="U34" s="622">
        <v>0</v>
      </c>
      <c r="V34" s="623">
        <f t="shared" ref="V34:V49" si="8">ROUND(U34 * (1 + VAT), 2)</f>
        <v>0</v>
      </c>
      <c r="W34" s="1115"/>
      <c r="X34" s="1112"/>
      <c r="Y34" s="1565" t="s">
        <v>29</v>
      </c>
      <c r="Z34" s="1116" t="s">
        <v>5</v>
      </c>
      <c r="AA34" s="622">
        <v>0</v>
      </c>
      <c r="AB34" s="623">
        <f t="shared" ref="AB34:AB35" si="9">ROUND(AA34 * (1 + VAT), 2)</f>
        <v>0</v>
      </c>
      <c r="AC34" s="1115"/>
      <c r="AD34" s="1112"/>
      <c r="AE34" s="1565" t="s">
        <v>29</v>
      </c>
      <c r="AF34" s="1116" t="s">
        <v>5</v>
      </c>
      <c r="AG34" s="622">
        <v>0</v>
      </c>
      <c r="AH34" s="623">
        <f t="shared" ref="AH34:AH35" si="10">ROUND(AG34 * (1 + VAT), 2)</f>
        <v>0</v>
      </c>
    </row>
    <row r="35" spans="1:34" ht="21.6" hidden="1" customHeight="1">
      <c r="A35" s="227" t="s">
        <v>144</v>
      </c>
      <c r="B35" s="227" t="s">
        <v>145</v>
      </c>
      <c r="C35">
        <v>0</v>
      </c>
      <c r="D35">
        <v>2</v>
      </c>
      <c r="E35" t="str">
        <f t="shared" ref="E35:E49" si="11">B35&amp;C35&amp;D35&amp;IF($A$4="Non-municipal","N",IF($A$4="Municiple","Y","error"))</f>
        <v>ExNACNS02Y</v>
      </c>
      <c r="G35" s="227" t="s">
        <v>142</v>
      </c>
      <c r="H35" s="227" t="s">
        <v>143</v>
      </c>
      <c r="I35">
        <v>0</v>
      </c>
      <c r="J35">
        <v>2</v>
      </c>
      <c r="K35" t="str">
        <f t="shared" ref="K35:K49" si="12">H35&amp;I35&amp;J35&amp;IF($A$4="Non-municipal","N",IF($A$4="Municiple","Y","error"))</f>
        <v>ExNACNR02Y</v>
      </c>
      <c r="M35" s="227" t="s">
        <v>146</v>
      </c>
      <c r="N35" s="227" t="s">
        <v>147</v>
      </c>
      <c r="O35">
        <v>0</v>
      </c>
      <c r="P35">
        <v>2</v>
      </c>
      <c r="Q35" t="str">
        <f t="shared" ref="Q35:Q49" si="13">N35&amp;O35&amp;P35&amp;IF($A$4="Non-municipal","N",IF($A$4="Municiple","Y","error"))</f>
        <v>ExNACRu02Y</v>
      </c>
      <c r="S35" s="1566"/>
      <c r="T35" s="615" t="s">
        <v>6</v>
      </c>
      <c r="U35" s="630">
        <v>0</v>
      </c>
      <c r="V35" s="631">
        <f t="shared" si="8"/>
        <v>0</v>
      </c>
      <c r="W35" s="751"/>
      <c r="X35" s="1112"/>
      <c r="Y35" s="1566"/>
      <c r="Z35" s="1117" t="s">
        <v>9</v>
      </c>
      <c r="AA35" s="630">
        <v>0</v>
      </c>
      <c r="AB35" s="631">
        <f t="shared" si="9"/>
        <v>0</v>
      </c>
      <c r="AC35" s="751"/>
      <c r="AD35" s="1112"/>
      <c r="AE35" s="1566"/>
      <c r="AF35" s="1117" t="s">
        <v>9</v>
      </c>
      <c r="AG35" s="630">
        <v>0</v>
      </c>
      <c r="AH35" s="631">
        <f t="shared" si="10"/>
        <v>0</v>
      </c>
    </row>
    <row r="36" spans="1:34" ht="21.6" hidden="1" customHeight="1">
      <c r="A36" s="227" t="s">
        <v>144</v>
      </c>
      <c r="B36" s="227" t="s">
        <v>145</v>
      </c>
      <c r="C36">
        <v>0</v>
      </c>
      <c r="D36">
        <v>3</v>
      </c>
      <c r="E36" t="str">
        <f t="shared" si="11"/>
        <v>ExNACNS03Y</v>
      </c>
      <c r="G36" s="227" t="s">
        <v>142</v>
      </c>
      <c r="H36" s="227" t="s">
        <v>143</v>
      </c>
      <c r="I36">
        <v>0</v>
      </c>
      <c r="J36">
        <v>3</v>
      </c>
      <c r="K36" t="str">
        <f t="shared" si="12"/>
        <v>ExNACNR03Y</v>
      </c>
      <c r="M36" s="227" t="s">
        <v>146</v>
      </c>
      <c r="N36" s="227" t="s">
        <v>147</v>
      </c>
      <c r="O36">
        <v>0</v>
      </c>
      <c r="P36">
        <v>3</v>
      </c>
      <c r="Q36" t="str">
        <f t="shared" si="13"/>
        <v>ExNACRu03Y</v>
      </c>
      <c r="S36" s="1566"/>
      <c r="T36" s="615" t="s">
        <v>7</v>
      </c>
      <c r="U36" s="630">
        <v>0</v>
      </c>
      <c r="V36" s="631">
        <f t="shared" si="8"/>
        <v>0</v>
      </c>
      <c r="W36" s="751"/>
      <c r="X36" s="1112"/>
      <c r="Y36" s="1566"/>
      <c r="Z36" s="1116"/>
      <c r="AA36" s="630"/>
      <c r="AB36" s="631"/>
      <c r="AC36" s="751"/>
      <c r="AD36" s="1112"/>
      <c r="AE36" s="1566"/>
      <c r="AF36" s="1116"/>
      <c r="AG36" s="630"/>
      <c r="AH36" s="631"/>
    </row>
    <row r="37" spans="1:34" ht="21.6" hidden="1" customHeight="1">
      <c r="A37" s="227" t="s">
        <v>144</v>
      </c>
      <c r="B37" s="227" t="s">
        <v>145</v>
      </c>
      <c r="C37">
        <v>0</v>
      </c>
      <c r="D37">
        <v>4</v>
      </c>
      <c r="E37" t="str">
        <f t="shared" si="11"/>
        <v>ExNACNS04Y</v>
      </c>
      <c r="G37" s="227" t="s">
        <v>142</v>
      </c>
      <c r="H37" s="227" t="s">
        <v>143</v>
      </c>
      <c r="I37">
        <v>0</v>
      </c>
      <c r="J37">
        <v>4</v>
      </c>
      <c r="K37" t="str">
        <f t="shared" si="12"/>
        <v>ExNACNR04Y</v>
      </c>
      <c r="M37" s="227" t="s">
        <v>146</v>
      </c>
      <c r="N37" s="227" t="s">
        <v>147</v>
      </c>
      <c r="O37">
        <v>0</v>
      </c>
      <c r="P37">
        <v>4</v>
      </c>
      <c r="Q37" t="str">
        <f t="shared" si="13"/>
        <v>ExNACRu04Y</v>
      </c>
      <c r="S37" s="1567"/>
      <c r="T37" s="632" t="s">
        <v>115</v>
      </c>
      <c r="U37" s="639">
        <v>0</v>
      </c>
      <c r="V37" s="640">
        <f t="shared" si="8"/>
        <v>0</v>
      </c>
      <c r="W37" s="751"/>
      <c r="X37" s="1112"/>
      <c r="Y37" s="1567"/>
      <c r="Z37" s="1118"/>
      <c r="AA37" s="639"/>
      <c r="AB37" s="640"/>
      <c r="AC37" s="751"/>
      <c r="AD37" s="1112"/>
      <c r="AE37" s="1567"/>
      <c r="AF37" s="1118"/>
      <c r="AG37" s="639"/>
      <c r="AH37" s="640"/>
    </row>
    <row r="38" spans="1:34" ht="21.6" hidden="1" customHeight="1">
      <c r="A38" s="227" t="s">
        <v>144</v>
      </c>
      <c r="B38" s="227" t="s">
        <v>145</v>
      </c>
      <c r="C38">
        <v>1</v>
      </c>
      <c r="D38">
        <v>1</v>
      </c>
      <c r="E38" t="str">
        <f t="shared" si="11"/>
        <v>ExNACNS11Y</v>
      </c>
      <c r="G38" s="227" t="s">
        <v>142</v>
      </c>
      <c r="H38" s="227" t="s">
        <v>143</v>
      </c>
      <c r="I38">
        <v>1</v>
      </c>
      <c r="J38">
        <v>1</v>
      </c>
      <c r="K38" t="str">
        <f t="shared" si="12"/>
        <v>ExNACNR11Y</v>
      </c>
      <c r="M38" s="227" t="s">
        <v>146</v>
      </c>
      <c r="N38" s="227" t="s">
        <v>147</v>
      </c>
      <c r="O38">
        <v>1</v>
      </c>
      <c r="P38">
        <v>1</v>
      </c>
      <c r="Q38" t="str">
        <f t="shared" si="13"/>
        <v>ExNACRu11Y</v>
      </c>
      <c r="S38" s="1565" t="s">
        <v>30</v>
      </c>
      <c r="T38" s="615" t="s">
        <v>5</v>
      </c>
      <c r="U38" s="641">
        <v>0</v>
      </c>
      <c r="V38" s="642">
        <f t="shared" si="8"/>
        <v>0</v>
      </c>
      <c r="W38" s="1115"/>
      <c r="X38" s="1112"/>
      <c r="Y38" s="1565" t="s">
        <v>30</v>
      </c>
      <c r="Z38" s="1116" t="s">
        <v>5</v>
      </c>
      <c r="AA38" s="641">
        <v>0</v>
      </c>
      <c r="AB38" s="642">
        <f t="shared" ref="AB38:AB39" si="14">ROUND(AA38 * (1 + VAT), 2)</f>
        <v>0</v>
      </c>
      <c r="AC38" s="1115"/>
      <c r="AD38" s="1112"/>
      <c r="AE38" s="1565" t="s">
        <v>30</v>
      </c>
      <c r="AF38" s="1116" t="s">
        <v>5</v>
      </c>
      <c r="AG38" s="641">
        <v>0</v>
      </c>
      <c r="AH38" s="642">
        <f t="shared" ref="AH38:AH39" si="15">ROUND(AG38 * (1 + VAT), 2)</f>
        <v>0</v>
      </c>
    </row>
    <row r="39" spans="1:34" ht="21.6" hidden="1" customHeight="1">
      <c r="A39" s="227" t="s">
        <v>144</v>
      </c>
      <c r="B39" s="227" t="s">
        <v>145</v>
      </c>
      <c r="C39">
        <v>1</v>
      </c>
      <c r="D39">
        <v>2</v>
      </c>
      <c r="E39" t="str">
        <f t="shared" si="11"/>
        <v>ExNACNS12Y</v>
      </c>
      <c r="G39" s="227" t="s">
        <v>142</v>
      </c>
      <c r="H39" s="227" t="s">
        <v>143</v>
      </c>
      <c r="I39">
        <v>1</v>
      </c>
      <c r="J39">
        <v>2</v>
      </c>
      <c r="K39" t="str">
        <f t="shared" si="12"/>
        <v>ExNACNR12Y</v>
      </c>
      <c r="M39" s="227" t="s">
        <v>146</v>
      </c>
      <c r="N39" s="227" t="s">
        <v>147</v>
      </c>
      <c r="O39">
        <v>1</v>
      </c>
      <c r="P39">
        <v>2</v>
      </c>
      <c r="Q39" t="str">
        <f t="shared" si="13"/>
        <v>ExNACRu12Y</v>
      </c>
      <c r="S39" s="1566"/>
      <c r="T39" s="615" t="s">
        <v>6</v>
      </c>
      <c r="U39" s="630">
        <v>0</v>
      </c>
      <c r="V39" s="631">
        <f t="shared" si="8"/>
        <v>0</v>
      </c>
      <c r="W39" s="751"/>
      <c r="X39" s="1112"/>
      <c r="Y39" s="1566"/>
      <c r="Z39" s="1117" t="s">
        <v>9</v>
      </c>
      <c r="AA39" s="630">
        <v>0</v>
      </c>
      <c r="AB39" s="631">
        <f t="shared" si="14"/>
        <v>0</v>
      </c>
      <c r="AC39" s="751"/>
      <c r="AD39" s="1112"/>
      <c r="AE39" s="1566"/>
      <c r="AF39" s="1117" t="s">
        <v>9</v>
      </c>
      <c r="AG39" s="630">
        <v>0</v>
      </c>
      <c r="AH39" s="631">
        <f t="shared" si="15"/>
        <v>0</v>
      </c>
    </row>
    <row r="40" spans="1:34" ht="21.6" hidden="1" customHeight="1">
      <c r="A40" s="227" t="s">
        <v>144</v>
      </c>
      <c r="B40" s="227" t="s">
        <v>145</v>
      </c>
      <c r="C40">
        <v>1</v>
      </c>
      <c r="D40">
        <v>3</v>
      </c>
      <c r="E40" t="str">
        <f t="shared" si="11"/>
        <v>ExNACNS13Y</v>
      </c>
      <c r="G40" s="227" t="s">
        <v>142</v>
      </c>
      <c r="H40" s="227" t="s">
        <v>143</v>
      </c>
      <c r="I40">
        <v>1</v>
      </c>
      <c r="J40">
        <v>3</v>
      </c>
      <c r="K40" t="str">
        <f t="shared" si="12"/>
        <v>ExNACNR13Y</v>
      </c>
      <c r="M40" s="227" t="s">
        <v>146</v>
      </c>
      <c r="N40" s="227" t="s">
        <v>147</v>
      </c>
      <c r="O40">
        <v>1</v>
      </c>
      <c r="P40">
        <v>3</v>
      </c>
      <c r="Q40" t="str">
        <f t="shared" si="13"/>
        <v>ExNACRu13Y</v>
      </c>
      <c r="S40" s="1566"/>
      <c r="T40" s="615" t="s">
        <v>7</v>
      </c>
      <c r="U40" s="630">
        <v>0</v>
      </c>
      <c r="V40" s="631">
        <f t="shared" si="8"/>
        <v>0</v>
      </c>
      <c r="W40" s="751"/>
      <c r="X40" s="1112"/>
      <c r="Y40" s="1566"/>
      <c r="Z40" s="1116"/>
      <c r="AA40" s="630"/>
      <c r="AB40" s="631"/>
      <c r="AC40" s="751"/>
      <c r="AD40" s="1112"/>
      <c r="AE40" s="1566"/>
      <c r="AF40" s="1116"/>
      <c r="AG40" s="630"/>
      <c r="AH40" s="631"/>
    </row>
    <row r="41" spans="1:34" ht="21.6" hidden="1" customHeight="1">
      <c r="A41" s="227" t="s">
        <v>144</v>
      </c>
      <c r="B41" s="227" t="s">
        <v>145</v>
      </c>
      <c r="C41">
        <v>1</v>
      </c>
      <c r="D41">
        <v>4</v>
      </c>
      <c r="E41" t="str">
        <f t="shared" si="11"/>
        <v>ExNACNS14Y</v>
      </c>
      <c r="G41" s="227" t="s">
        <v>142</v>
      </c>
      <c r="H41" s="227" t="s">
        <v>143</v>
      </c>
      <c r="I41">
        <v>1</v>
      </c>
      <c r="J41">
        <v>4</v>
      </c>
      <c r="K41" t="str">
        <f t="shared" si="12"/>
        <v>ExNACNR14Y</v>
      </c>
      <c r="M41" s="227" t="s">
        <v>146</v>
      </c>
      <c r="N41" s="227" t="s">
        <v>147</v>
      </c>
      <c r="O41">
        <v>1</v>
      </c>
      <c r="P41">
        <v>4</v>
      </c>
      <c r="Q41" t="str">
        <f t="shared" si="13"/>
        <v>ExNACRu14Y</v>
      </c>
      <c r="S41" s="1567"/>
      <c r="T41" s="632" t="s">
        <v>115</v>
      </c>
      <c r="U41" s="639">
        <v>0</v>
      </c>
      <c r="V41" s="640">
        <f t="shared" si="8"/>
        <v>0</v>
      </c>
      <c r="W41" s="751"/>
      <c r="X41" s="1112"/>
      <c r="Y41" s="1567"/>
      <c r="Z41" s="1118"/>
      <c r="AA41" s="639"/>
      <c r="AB41" s="640"/>
      <c r="AC41" s="751"/>
      <c r="AD41" s="1112"/>
      <c r="AE41" s="1567"/>
      <c r="AF41" s="1118"/>
      <c r="AG41" s="639"/>
      <c r="AH41" s="640"/>
    </row>
    <row r="42" spans="1:34" ht="21.6" hidden="1" customHeight="1">
      <c r="A42" s="227" t="s">
        <v>144</v>
      </c>
      <c r="B42" s="227" t="s">
        <v>145</v>
      </c>
      <c r="C42">
        <v>2</v>
      </c>
      <c r="D42">
        <v>1</v>
      </c>
      <c r="E42" t="str">
        <f t="shared" si="11"/>
        <v>ExNACNS21Y</v>
      </c>
      <c r="G42" s="227" t="s">
        <v>142</v>
      </c>
      <c r="H42" s="227" t="s">
        <v>143</v>
      </c>
      <c r="I42">
        <v>2</v>
      </c>
      <c r="J42">
        <v>1</v>
      </c>
      <c r="K42" t="str">
        <f t="shared" si="12"/>
        <v>ExNACNR21Y</v>
      </c>
      <c r="M42" s="227" t="s">
        <v>146</v>
      </c>
      <c r="N42" s="227" t="s">
        <v>147</v>
      </c>
      <c r="O42">
        <v>2</v>
      </c>
      <c r="P42">
        <v>1</v>
      </c>
      <c r="Q42" t="str">
        <f t="shared" si="13"/>
        <v>ExNACRu21Y</v>
      </c>
      <c r="S42" s="1565" t="s">
        <v>31</v>
      </c>
      <c r="T42" s="615" t="s">
        <v>5</v>
      </c>
      <c r="U42" s="641">
        <v>0</v>
      </c>
      <c r="V42" s="642">
        <f t="shared" si="8"/>
        <v>0</v>
      </c>
      <c r="W42" s="1115"/>
      <c r="X42" s="1112"/>
      <c r="Y42" s="1565" t="s">
        <v>31</v>
      </c>
      <c r="Z42" s="1116" t="s">
        <v>5</v>
      </c>
      <c r="AA42" s="641">
        <v>0</v>
      </c>
      <c r="AB42" s="642">
        <f t="shared" ref="AB42:AB43" si="16">ROUND(AA42 * (1 + VAT), 2)</f>
        <v>0</v>
      </c>
      <c r="AC42" s="1115"/>
      <c r="AD42" s="1112"/>
      <c r="AE42" s="1565" t="s">
        <v>31</v>
      </c>
      <c r="AF42" s="1116" t="s">
        <v>5</v>
      </c>
      <c r="AG42" s="641">
        <v>0</v>
      </c>
      <c r="AH42" s="642">
        <f t="shared" ref="AH42:AH43" si="17">ROUND(AG42 * (1 + VAT), 2)</f>
        <v>0</v>
      </c>
    </row>
    <row r="43" spans="1:34" ht="21.6" hidden="1" customHeight="1">
      <c r="A43" s="227" t="s">
        <v>144</v>
      </c>
      <c r="B43" s="227" t="s">
        <v>145</v>
      </c>
      <c r="C43">
        <v>2</v>
      </c>
      <c r="D43">
        <v>2</v>
      </c>
      <c r="E43" t="str">
        <f t="shared" si="11"/>
        <v>ExNACNS22Y</v>
      </c>
      <c r="G43" s="227" t="s">
        <v>142</v>
      </c>
      <c r="H43" s="227" t="s">
        <v>143</v>
      </c>
      <c r="I43">
        <v>2</v>
      </c>
      <c r="J43">
        <v>2</v>
      </c>
      <c r="K43" t="str">
        <f t="shared" si="12"/>
        <v>ExNACNR22Y</v>
      </c>
      <c r="M43" s="227" t="s">
        <v>146</v>
      </c>
      <c r="N43" s="227" t="s">
        <v>147</v>
      </c>
      <c r="O43">
        <v>2</v>
      </c>
      <c r="P43">
        <v>2</v>
      </c>
      <c r="Q43" t="str">
        <f t="shared" si="13"/>
        <v>ExNACRu22Y</v>
      </c>
      <c r="S43" s="1566"/>
      <c r="T43" s="615" t="s">
        <v>6</v>
      </c>
      <c r="U43" s="630">
        <v>0</v>
      </c>
      <c r="V43" s="631">
        <f t="shared" si="8"/>
        <v>0</v>
      </c>
      <c r="W43" s="751"/>
      <c r="X43" s="1112"/>
      <c r="Y43" s="1566"/>
      <c r="Z43" s="1117" t="s">
        <v>9</v>
      </c>
      <c r="AA43" s="630">
        <v>0</v>
      </c>
      <c r="AB43" s="631">
        <f t="shared" si="16"/>
        <v>0</v>
      </c>
      <c r="AC43" s="751"/>
      <c r="AD43" s="1112"/>
      <c r="AE43" s="1566"/>
      <c r="AF43" s="1117" t="s">
        <v>9</v>
      </c>
      <c r="AG43" s="630">
        <v>0</v>
      </c>
      <c r="AH43" s="631">
        <f t="shared" si="17"/>
        <v>0</v>
      </c>
    </row>
    <row r="44" spans="1:34" ht="21.6" hidden="1" customHeight="1">
      <c r="A44" s="227" t="s">
        <v>144</v>
      </c>
      <c r="B44" s="227" t="s">
        <v>145</v>
      </c>
      <c r="C44">
        <v>2</v>
      </c>
      <c r="D44">
        <v>3</v>
      </c>
      <c r="E44" t="str">
        <f t="shared" si="11"/>
        <v>ExNACNS23Y</v>
      </c>
      <c r="G44" s="227" t="s">
        <v>142</v>
      </c>
      <c r="H44" s="227" t="s">
        <v>143</v>
      </c>
      <c r="I44">
        <v>2</v>
      </c>
      <c r="J44">
        <v>3</v>
      </c>
      <c r="K44" t="str">
        <f t="shared" si="12"/>
        <v>ExNACNR23Y</v>
      </c>
      <c r="M44" s="227" t="s">
        <v>146</v>
      </c>
      <c r="N44" s="227" t="s">
        <v>147</v>
      </c>
      <c r="O44">
        <v>2</v>
      </c>
      <c r="P44">
        <v>3</v>
      </c>
      <c r="Q44" t="str">
        <f t="shared" si="13"/>
        <v>ExNACRu23Y</v>
      </c>
      <c r="S44" s="1566"/>
      <c r="T44" s="615" t="s">
        <v>7</v>
      </c>
      <c r="U44" s="630">
        <v>0</v>
      </c>
      <c r="V44" s="631">
        <f t="shared" si="8"/>
        <v>0</v>
      </c>
      <c r="W44" s="751"/>
      <c r="X44" s="1112"/>
      <c r="Y44" s="1566"/>
      <c r="Z44" s="1116"/>
      <c r="AA44" s="630"/>
      <c r="AB44" s="631"/>
      <c r="AC44" s="751"/>
      <c r="AD44" s="1112"/>
      <c r="AE44" s="1566"/>
      <c r="AF44" s="1116"/>
      <c r="AG44" s="630"/>
      <c r="AH44" s="631"/>
    </row>
    <row r="45" spans="1:34" ht="21.6" hidden="1" customHeight="1">
      <c r="A45" s="227" t="s">
        <v>144</v>
      </c>
      <c r="B45" s="227" t="s">
        <v>145</v>
      </c>
      <c r="C45">
        <v>2</v>
      </c>
      <c r="D45">
        <v>4</v>
      </c>
      <c r="E45" t="str">
        <f t="shared" si="11"/>
        <v>ExNACNS24Y</v>
      </c>
      <c r="G45" s="227" t="s">
        <v>142</v>
      </c>
      <c r="H45" s="227" t="s">
        <v>143</v>
      </c>
      <c r="I45">
        <v>2</v>
      </c>
      <c r="J45">
        <v>4</v>
      </c>
      <c r="K45" t="str">
        <f t="shared" si="12"/>
        <v>ExNACNR24Y</v>
      </c>
      <c r="M45" s="227" t="s">
        <v>146</v>
      </c>
      <c r="N45" s="227" t="s">
        <v>147</v>
      </c>
      <c r="O45">
        <v>2</v>
      </c>
      <c r="P45">
        <v>4</v>
      </c>
      <c r="Q45" t="str">
        <f t="shared" si="13"/>
        <v>ExNACRu24Y</v>
      </c>
      <c r="S45" s="1567"/>
      <c r="T45" s="632" t="s">
        <v>115</v>
      </c>
      <c r="U45" s="639">
        <v>0</v>
      </c>
      <c r="V45" s="640">
        <f t="shared" si="8"/>
        <v>0</v>
      </c>
      <c r="W45" s="975"/>
      <c r="X45" s="1112"/>
      <c r="Y45" s="1567"/>
      <c r="Z45" s="1118"/>
      <c r="AA45" s="639"/>
      <c r="AB45" s="640"/>
      <c r="AC45" s="975"/>
      <c r="AD45" s="1112"/>
      <c r="AE45" s="1567"/>
      <c r="AF45" s="1118"/>
      <c r="AG45" s="639"/>
      <c r="AH45" s="640"/>
    </row>
    <row r="46" spans="1:34" ht="21.6" hidden="1" customHeight="1">
      <c r="A46" s="227" t="s">
        <v>144</v>
      </c>
      <c r="B46" s="227" t="s">
        <v>145</v>
      </c>
      <c r="C46">
        <v>3</v>
      </c>
      <c r="D46">
        <v>1</v>
      </c>
      <c r="E46" t="str">
        <f t="shared" si="11"/>
        <v>ExNACNS31Y</v>
      </c>
      <c r="G46" s="227" t="s">
        <v>142</v>
      </c>
      <c r="H46" s="227" t="s">
        <v>143</v>
      </c>
      <c r="I46">
        <v>3</v>
      </c>
      <c r="J46">
        <v>1</v>
      </c>
      <c r="K46" t="str">
        <f t="shared" si="12"/>
        <v>ExNACNR31Y</v>
      </c>
      <c r="M46" s="227" t="s">
        <v>146</v>
      </c>
      <c r="N46" s="227" t="s">
        <v>147</v>
      </c>
      <c r="O46">
        <v>3</v>
      </c>
      <c r="P46">
        <v>1</v>
      </c>
      <c r="Q46" t="str">
        <f t="shared" si="13"/>
        <v>ExNACRu31Y</v>
      </c>
      <c r="S46" s="1565" t="s">
        <v>32</v>
      </c>
      <c r="T46" s="615" t="s">
        <v>5</v>
      </c>
      <c r="U46" s="641">
        <v>0</v>
      </c>
      <c r="V46" s="642">
        <f t="shared" si="8"/>
        <v>0</v>
      </c>
      <c r="W46" s="1115"/>
      <c r="X46" s="1112"/>
      <c r="Y46" s="1565" t="s">
        <v>32</v>
      </c>
      <c r="Z46" s="1116" t="s">
        <v>5</v>
      </c>
      <c r="AA46" s="641">
        <v>0</v>
      </c>
      <c r="AB46" s="642">
        <f t="shared" ref="AB46:AB47" si="18">ROUND(AA46 * (1 + VAT), 2)</f>
        <v>0</v>
      </c>
      <c r="AC46" s="1115"/>
      <c r="AD46" s="1112"/>
      <c r="AE46" s="1565" t="s">
        <v>32</v>
      </c>
      <c r="AF46" s="1116" t="s">
        <v>5</v>
      </c>
      <c r="AG46" s="641">
        <v>0</v>
      </c>
      <c r="AH46" s="642">
        <f t="shared" ref="AH46:AH47" si="19">ROUND(AG46 * (1 + VAT), 2)</f>
        <v>0</v>
      </c>
    </row>
    <row r="47" spans="1:34" ht="21.6" hidden="1" customHeight="1">
      <c r="A47" s="227" t="s">
        <v>144</v>
      </c>
      <c r="B47" s="227" t="s">
        <v>145</v>
      </c>
      <c r="C47">
        <v>3</v>
      </c>
      <c r="D47">
        <v>2</v>
      </c>
      <c r="E47" t="str">
        <f t="shared" si="11"/>
        <v>ExNACNS32Y</v>
      </c>
      <c r="G47" s="227" t="s">
        <v>142</v>
      </c>
      <c r="H47" s="227" t="s">
        <v>143</v>
      </c>
      <c r="I47">
        <v>3</v>
      </c>
      <c r="J47">
        <v>2</v>
      </c>
      <c r="K47" t="str">
        <f t="shared" si="12"/>
        <v>ExNACNR32Y</v>
      </c>
      <c r="M47" s="227" t="s">
        <v>146</v>
      </c>
      <c r="N47" s="227" t="s">
        <v>147</v>
      </c>
      <c r="O47">
        <v>3</v>
      </c>
      <c r="P47">
        <v>2</v>
      </c>
      <c r="Q47" t="str">
        <f t="shared" si="13"/>
        <v>ExNACRu32Y</v>
      </c>
      <c r="S47" s="1566"/>
      <c r="T47" s="615" t="s">
        <v>6</v>
      </c>
      <c r="U47" s="630">
        <v>0</v>
      </c>
      <c r="V47" s="631">
        <f t="shared" si="8"/>
        <v>0</v>
      </c>
      <c r="W47" s="751"/>
      <c r="X47" s="1112"/>
      <c r="Y47" s="1566"/>
      <c r="Z47" s="1117" t="s">
        <v>9</v>
      </c>
      <c r="AA47" s="630">
        <v>0</v>
      </c>
      <c r="AB47" s="631">
        <f t="shared" si="18"/>
        <v>0</v>
      </c>
      <c r="AC47" s="751"/>
      <c r="AD47" s="1112"/>
      <c r="AE47" s="1566"/>
      <c r="AF47" s="1117" t="s">
        <v>9</v>
      </c>
      <c r="AG47" s="630">
        <v>0</v>
      </c>
      <c r="AH47" s="631">
        <f t="shared" si="19"/>
        <v>0</v>
      </c>
    </row>
    <row r="48" spans="1:34" ht="21.6" hidden="1" customHeight="1">
      <c r="A48" s="227" t="s">
        <v>144</v>
      </c>
      <c r="B48" s="227" t="s">
        <v>145</v>
      </c>
      <c r="C48">
        <v>3</v>
      </c>
      <c r="D48">
        <v>3</v>
      </c>
      <c r="E48" t="str">
        <f t="shared" si="11"/>
        <v>ExNACNS33Y</v>
      </c>
      <c r="G48" s="227" t="s">
        <v>142</v>
      </c>
      <c r="H48" s="227" t="s">
        <v>143</v>
      </c>
      <c r="I48">
        <v>3</v>
      </c>
      <c r="J48">
        <v>3</v>
      </c>
      <c r="K48" t="str">
        <f t="shared" si="12"/>
        <v>ExNACNR33Y</v>
      </c>
      <c r="M48" s="227" t="s">
        <v>146</v>
      </c>
      <c r="N48" s="227" t="s">
        <v>147</v>
      </c>
      <c r="O48">
        <v>3</v>
      </c>
      <c r="P48">
        <v>3</v>
      </c>
      <c r="Q48" t="str">
        <f t="shared" si="13"/>
        <v>ExNACRu33Y</v>
      </c>
      <c r="S48" s="1566"/>
      <c r="T48" s="615" t="s">
        <v>7</v>
      </c>
      <c r="U48" s="630">
        <v>0</v>
      </c>
      <c r="V48" s="631">
        <f t="shared" si="8"/>
        <v>0</v>
      </c>
      <c r="W48" s="751"/>
      <c r="X48" s="1112"/>
      <c r="Y48" s="1566"/>
      <c r="Z48" s="1116"/>
      <c r="AA48" s="630"/>
      <c r="AB48" s="631"/>
      <c r="AC48" s="751"/>
      <c r="AD48" s="1112"/>
      <c r="AE48" s="1566"/>
      <c r="AF48" s="1116"/>
      <c r="AG48" s="630"/>
      <c r="AH48" s="631"/>
    </row>
    <row r="49" spans="1:34" ht="21.6" hidden="1" customHeight="1" thickBot="1">
      <c r="A49" s="227" t="s">
        <v>144</v>
      </c>
      <c r="B49" s="227" t="s">
        <v>145</v>
      </c>
      <c r="C49">
        <v>3</v>
      </c>
      <c r="D49">
        <v>4</v>
      </c>
      <c r="E49" t="str">
        <f t="shared" si="11"/>
        <v>ExNACNS34Y</v>
      </c>
      <c r="G49" s="227" t="s">
        <v>142</v>
      </c>
      <c r="H49" s="227" t="s">
        <v>143</v>
      </c>
      <c r="I49">
        <v>3</v>
      </c>
      <c r="J49">
        <v>4</v>
      </c>
      <c r="K49" t="str">
        <f t="shared" si="12"/>
        <v>ExNACNR34Y</v>
      </c>
      <c r="M49" s="227" t="s">
        <v>146</v>
      </c>
      <c r="N49" s="227" t="s">
        <v>147</v>
      </c>
      <c r="O49">
        <v>3</v>
      </c>
      <c r="P49">
        <v>4</v>
      </c>
      <c r="Q49" t="str">
        <f t="shared" si="13"/>
        <v>ExNACRu34Y</v>
      </c>
      <c r="S49" s="1584"/>
      <c r="T49" s="643" t="s">
        <v>115</v>
      </c>
      <c r="U49" s="650">
        <v>0</v>
      </c>
      <c r="V49" s="651">
        <f t="shared" si="8"/>
        <v>0</v>
      </c>
      <c r="W49" s="975"/>
      <c r="X49" s="1112"/>
      <c r="Y49" s="1584"/>
      <c r="Z49" s="1119"/>
      <c r="AA49" s="650"/>
      <c r="AB49" s="651"/>
      <c r="AC49" s="975"/>
      <c r="AD49" s="1112"/>
      <c r="AE49" s="1584"/>
      <c r="AF49" s="1119"/>
      <c r="AG49" s="650"/>
      <c r="AH49" s="651"/>
    </row>
    <row r="50" spans="1:34" ht="34.200000000000003" hidden="1" customHeight="1">
      <c r="R50" s="8"/>
      <c r="S50" s="652"/>
      <c r="T50" s="658" t="s">
        <v>116</v>
      </c>
      <c r="U50" s="1125"/>
      <c r="V50" s="1125"/>
      <c r="W50" s="604"/>
      <c r="X50" s="22"/>
      <c r="Y50" s="604"/>
      <c r="Z50" s="1126"/>
      <c r="AA50" s="1125"/>
      <c r="AB50" s="1125"/>
      <c r="AC50" s="604"/>
      <c r="AD50" s="22"/>
      <c r="AE50" s="604"/>
      <c r="AF50" s="1126"/>
      <c r="AG50" s="1125"/>
      <c r="AH50" s="1125"/>
    </row>
    <row r="51" spans="1:34" ht="23.4" hidden="1">
      <c r="R51" s="8"/>
      <c r="S51" s="604"/>
      <c r="T51" s="1127"/>
      <c r="U51" s="1128"/>
      <c r="V51" s="1128"/>
      <c r="W51" s="604"/>
      <c r="X51" s="22"/>
      <c r="Y51" s="604"/>
      <c r="Z51" s="1127"/>
      <c r="AA51" s="1128"/>
      <c r="AB51" s="1128"/>
      <c r="AC51" s="604"/>
      <c r="AD51" s="22"/>
      <c r="AE51" s="604"/>
      <c r="AF51" s="1127"/>
      <c r="AG51" s="1128"/>
      <c r="AH51" s="1128"/>
    </row>
    <row r="52" spans="1:34" ht="23.4">
      <c r="R52" s="8"/>
      <c r="S52" s="604"/>
      <c r="T52" s="1127"/>
      <c r="U52" s="604"/>
      <c r="V52" s="604"/>
      <c r="W52" s="604"/>
      <c r="X52" s="22"/>
      <c r="Y52" s="604"/>
      <c r="Z52" s="1127"/>
      <c r="AA52" s="604"/>
      <c r="AB52" s="604"/>
      <c r="AC52" s="604"/>
      <c r="AD52" s="22"/>
      <c r="AE52" s="604"/>
      <c r="AF52" s="1127"/>
      <c r="AG52" s="604"/>
      <c r="AH52" s="604"/>
    </row>
    <row r="53" spans="1:34" ht="23.4">
      <c r="R53" s="8"/>
      <c r="S53" s="604"/>
      <c r="T53" s="849"/>
      <c r="U53" s="604"/>
      <c r="V53" s="604"/>
      <c r="W53" s="604"/>
      <c r="X53" s="22"/>
      <c r="Y53" s="604"/>
      <c r="Z53" s="849"/>
      <c r="AA53" s="604"/>
      <c r="AB53" s="604"/>
      <c r="AC53" s="604"/>
      <c r="AD53" s="22"/>
      <c r="AE53" s="604"/>
      <c r="AF53" s="849"/>
      <c r="AG53" s="604"/>
      <c r="AH53" s="604"/>
    </row>
    <row r="54" spans="1:34" ht="23.4">
      <c r="R54" s="8"/>
      <c r="S54" s="604"/>
      <c r="T54" s="849"/>
      <c r="U54" s="604"/>
      <c r="V54" s="604"/>
      <c r="W54" s="604"/>
      <c r="X54" s="22"/>
      <c r="Y54" s="604"/>
      <c r="Z54" s="849"/>
      <c r="AA54" s="604"/>
      <c r="AB54" s="604"/>
      <c r="AC54" s="604"/>
      <c r="AD54" s="22"/>
      <c r="AE54" s="604"/>
      <c r="AF54" s="849"/>
      <c r="AG54" s="604"/>
      <c r="AH54" s="604"/>
    </row>
    <row r="55" spans="1:34" ht="23.4">
      <c r="R55" s="8"/>
      <c r="S55" s="604"/>
      <c r="T55" s="849"/>
      <c r="U55" s="604"/>
      <c r="V55" s="604"/>
      <c r="W55" s="604"/>
      <c r="X55" s="22"/>
      <c r="Y55" s="604"/>
      <c r="Z55" s="849"/>
      <c r="AA55" s="604"/>
      <c r="AB55" s="604"/>
      <c r="AC55" s="604"/>
      <c r="AD55" s="22"/>
      <c r="AE55" s="604"/>
      <c r="AF55" s="849"/>
      <c r="AG55" s="604"/>
      <c r="AH55" s="604"/>
    </row>
    <row r="56" spans="1:34" ht="23.4">
      <c r="R56" s="8"/>
      <c r="S56" s="604"/>
      <c r="T56" s="849"/>
      <c r="U56" s="604"/>
      <c r="V56" s="604"/>
      <c r="W56" s="604"/>
      <c r="X56" s="22"/>
      <c r="Y56" s="604"/>
      <c r="Z56" s="849"/>
      <c r="AA56" s="604"/>
      <c r="AB56" s="604"/>
      <c r="AC56" s="604"/>
      <c r="AD56" s="22"/>
      <c r="AE56" s="604"/>
      <c r="AF56" s="849"/>
      <c r="AG56" s="604"/>
      <c r="AH56" s="604"/>
    </row>
    <row r="57" spans="1:34">
      <c r="R57" s="8"/>
      <c r="X57" s="8"/>
      <c r="AD57" s="8"/>
    </row>
  </sheetData>
  <mergeCells count="57">
    <mergeCell ref="R2:W2"/>
    <mergeCell ref="S42:S45"/>
    <mergeCell ref="Y42:Y45"/>
    <mergeCell ref="AE42:AE45"/>
    <mergeCell ref="S46:S49"/>
    <mergeCell ref="Y46:Y49"/>
    <mergeCell ref="AE46:AE49"/>
    <mergeCell ref="S34:S37"/>
    <mergeCell ref="Y34:Y37"/>
    <mergeCell ref="AE34:AE37"/>
    <mergeCell ref="S38:S41"/>
    <mergeCell ref="Y38:Y41"/>
    <mergeCell ref="AE38:AE41"/>
    <mergeCell ref="S18:S21"/>
    <mergeCell ref="Y18:Y21"/>
    <mergeCell ref="AE18:AE21"/>
    <mergeCell ref="AG31:AH32"/>
    <mergeCell ref="S28:V28"/>
    <mergeCell ref="X28:AB28"/>
    <mergeCell ref="AD28:AH28"/>
    <mergeCell ref="U30:V30"/>
    <mergeCell ref="AA30:AB30"/>
    <mergeCell ref="AG30:AH30"/>
    <mergeCell ref="S31:S33"/>
    <mergeCell ref="U31:V32"/>
    <mergeCell ref="Y31:Y33"/>
    <mergeCell ref="AA31:AB32"/>
    <mergeCell ref="AE31:AE33"/>
    <mergeCell ref="S22:S25"/>
    <mergeCell ref="Y22:Y25"/>
    <mergeCell ref="AE22:AE25"/>
    <mergeCell ref="S10:S13"/>
    <mergeCell ref="Y10:Y13"/>
    <mergeCell ref="AE10:AE13"/>
    <mergeCell ref="S14:S17"/>
    <mergeCell ref="Y14:Y17"/>
    <mergeCell ref="AE14:AE17"/>
    <mergeCell ref="AG7:AH8"/>
    <mergeCell ref="S4:V4"/>
    <mergeCell ref="X4:AB4"/>
    <mergeCell ref="AD4:AH4"/>
    <mergeCell ref="U6:V6"/>
    <mergeCell ref="AA6:AB6"/>
    <mergeCell ref="AG6:AH6"/>
    <mergeCell ref="S7:S9"/>
    <mergeCell ref="U7:V8"/>
    <mergeCell ref="Y7:Y9"/>
    <mergeCell ref="AA7:AB8"/>
    <mergeCell ref="AE7:AE9"/>
    <mergeCell ref="AK14:AK17"/>
    <mergeCell ref="AK18:AK21"/>
    <mergeCell ref="AK22:AK25"/>
    <mergeCell ref="AK4:AN4"/>
    <mergeCell ref="AM6:AN6"/>
    <mergeCell ref="AK7:AK9"/>
    <mergeCell ref="AM7:AN8"/>
    <mergeCell ref="AK10:AK13"/>
  </mergeCells>
  <hyperlinks>
    <hyperlink ref="S1" location="Menu!A1" display="Back to menu" xr:uid="{00000000-0004-0000-2300-000000000000}"/>
  </hyperlinks>
  <pageMargins left="0.19685039370078741" right="0.19685039370078741" top="0.19685039370078741" bottom="0.19685039370078741" header="0.31496062992125984" footer="0.11811023622047244"/>
  <pageSetup paperSize="9" scale="41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4" tint="0.59999389629810485"/>
  </sheetPr>
  <dimension ref="B1:J29"/>
  <sheetViews>
    <sheetView showGridLines="0" workbookViewId="0">
      <selection activeCell="F25" sqref="F25"/>
    </sheetView>
  </sheetViews>
  <sheetFormatPr defaultRowHeight="13.2"/>
  <cols>
    <col min="3" max="3" width="27" bestFit="1" customWidth="1"/>
    <col min="4" max="4" width="22.109375" bestFit="1" customWidth="1"/>
    <col min="5" max="5" width="53.109375" bestFit="1" customWidth="1"/>
    <col min="7" max="7" width="23.6640625" bestFit="1" customWidth="1"/>
    <col min="8" max="8" width="22.109375" bestFit="1" customWidth="1"/>
    <col min="9" max="9" width="51.33203125" customWidth="1"/>
  </cols>
  <sheetData>
    <row r="1" spans="2:10" ht="13.8" thickBot="1"/>
    <row r="2" spans="2:10" ht="22.8">
      <c r="B2" s="2379" t="s">
        <v>642</v>
      </c>
      <c r="C2" s="2380"/>
      <c r="D2" s="2380"/>
      <c r="E2" s="2380"/>
      <c r="F2" s="2380"/>
      <c r="G2" s="2380"/>
      <c r="H2" s="2380"/>
      <c r="I2" s="2380"/>
      <c r="J2" s="2381"/>
    </row>
    <row r="3" spans="2:10" ht="13.8" thickBot="1">
      <c r="B3" s="1377"/>
      <c r="C3" s="470"/>
      <c r="D3" s="470"/>
      <c r="E3" s="470"/>
      <c r="F3" s="470"/>
      <c r="G3" s="470"/>
      <c r="H3" s="470"/>
      <c r="I3" s="470"/>
      <c r="J3" s="1378"/>
    </row>
    <row r="4" spans="2:10">
      <c r="B4" s="471"/>
      <c r="C4" s="2382" t="s">
        <v>462</v>
      </c>
      <c r="D4" s="2383"/>
      <c r="E4" s="2384"/>
      <c r="G4" s="2382" t="s">
        <v>463</v>
      </c>
      <c r="H4" s="2383"/>
      <c r="I4" s="2384"/>
      <c r="J4" s="472"/>
    </row>
    <row r="5" spans="2:10">
      <c r="B5" s="471"/>
      <c r="C5" s="1379" t="s">
        <v>270</v>
      </c>
      <c r="D5" s="1380" t="s">
        <v>373</v>
      </c>
      <c r="E5" s="1381" t="s">
        <v>374</v>
      </c>
      <c r="G5" s="1379" t="s">
        <v>270</v>
      </c>
      <c r="H5" s="1380" t="s">
        <v>373</v>
      </c>
      <c r="I5" s="1381" t="s">
        <v>374</v>
      </c>
      <c r="J5" s="472"/>
    </row>
    <row r="6" spans="2:10">
      <c r="B6" s="471"/>
      <c r="C6" s="1382" t="s">
        <v>375</v>
      </c>
      <c r="D6" s="1383" t="s">
        <v>376</v>
      </c>
      <c r="E6" s="1384" t="s">
        <v>609</v>
      </c>
      <c r="G6" s="1382" t="s">
        <v>386</v>
      </c>
      <c r="H6" s="1383" t="s">
        <v>376</v>
      </c>
      <c r="I6" s="1396" t="s">
        <v>610</v>
      </c>
      <c r="J6" s="472"/>
    </row>
    <row r="7" spans="2:10">
      <c r="B7" s="471"/>
      <c r="C7" s="1385"/>
      <c r="D7" s="451" t="s">
        <v>378</v>
      </c>
      <c r="E7" s="458" t="s">
        <v>381</v>
      </c>
      <c r="G7" s="1385"/>
      <c r="H7" s="451" t="s">
        <v>377</v>
      </c>
      <c r="I7" s="458" t="s">
        <v>381</v>
      </c>
      <c r="J7" s="472"/>
    </row>
    <row r="8" spans="2:10">
      <c r="B8" s="471"/>
      <c r="C8" s="1386"/>
      <c r="D8" s="451" t="s">
        <v>379</v>
      </c>
      <c r="E8" s="452" t="s">
        <v>382</v>
      </c>
      <c r="G8" s="1385"/>
      <c r="H8" s="451" t="s">
        <v>378</v>
      </c>
      <c r="I8" s="458" t="s">
        <v>381</v>
      </c>
      <c r="J8" s="472"/>
    </row>
    <row r="9" spans="2:10">
      <c r="B9" s="471"/>
      <c r="C9" s="1387" t="s">
        <v>380</v>
      </c>
      <c r="D9" s="451" t="s">
        <v>376</v>
      </c>
      <c r="E9" s="458" t="s">
        <v>609</v>
      </c>
      <c r="G9" s="1386"/>
      <c r="H9" s="451" t="s">
        <v>379</v>
      </c>
      <c r="I9" s="452" t="s">
        <v>382</v>
      </c>
      <c r="J9" s="472"/>
    </row>
    <row r="10" spans="2:10">
      <c r="B10" s="471"/>
      <c r="C10" s="1385"/>
      <c r="D10" s="451" t="s">
        <v>378</v>
      </c>
      <c r="E10" s="458" t="s">
        <v>383</v>
      </c>
      <c r="G10" s="1387" t="s">
        <v>387</v>
      </c>
      <c r="H10" s="451" t="s">
        <v>376</v>
      </c>
      <c r="I10" s="458" t="s">
        <v>610</v>
      </c>
      <c r="J10" s="472"/>
    </row>
    <row r="11" spans="2:10">
      <c r="B11" s="471"/>
      <c r="C11" s="1386"/>
      <c r="D11" s="451" t="s">
        <v>379</v>
      </c>
      <c r="E11" s="452" t="s">
        <v>382</v>
      </c>
      <c r="G11" s="1385"/>
      <c r="H11" s="451" t="s">
        <v>378</v>
      </c>
      <c r="I11" s="458" t="s">
        <v>383</v>
      </c>
      <c r="J11" s="472"/>
    </row>
    <row r="12" spans="2:10">
      <c r="B12" s="471"/>
      <c r="C12" s="1387" t="s">
        <v>572</v>
      </c>
      <c r="D12" s="451" t="s">
        <v>384</v>
      </c>
      <c r="E12" s="458" t="s">
        <v>611</v>
      </c>
      <c r="G12" s="1386"/>
      <c r="H12" s="451" t="s">
        <v>379</v>
      </c>
      <c r="I12" s="452" t="s">
        <v>382</v>
      </c>
      <c r="J12" s="472"/>
    </row>
    <row r="13" spans="2:10">
      <c r="B13" s="471"/>
      <c r="C13" s="1385"/>
      <c r="D13" s="451" t="s">
        <v>378</v>
      </c>
      <c r="E13" s="458" t="s">
        <v>385</v>
      </c>
      <c r="G13" s="1387" t="s">
        <v>573</v>
      </c>
      <c r="H13" s="451" t="s">
        <v>376</v>
      </c>
      <c r="I13" s="458" t="s">
        <v>574</v>
      </c>
      <c r="J13" s="472"/>
    </row>
    <row r="14" spans="2:10">
      <c r="B14" s="471"/>
      <c r="C14" s="1386"/>
      <c r="D14" s="451" t="s">
        <v>379</v>
      </c>
      <c r="E14" s="452" t="s">
        <v>382</v>
      </c>
      <c r="G14" s="1385"/>
      <c r="H14" s="451" t="s">
        <v>378</v>
      </c>
      <c r="I14" s="458" t="s">
        <v>388</v>
      </c>
      <c r="J14" s="472"/>
    </row>
    <row r="15" spans="2:10">
      <c r="B15" s="471"/>
      <c r="G15" s="1386"/>
      <c r="H15" s="451" t="s">
        <v>379</v>
      </c>
      <c r="I15" s="452" t="s">
        <v>382</v>
      </c>
      <c r="J15" s="472"/>
    </row>
    <row r="16" spans="2:10" ht="13.8" thickBot="1">
      <c r="B16" s="471"/>
      <c r="J16" s="472"/>
    </row>
    <row r="17" spans="2:10">
      <c r="B17" s="471"/>
      <c r="C17" s="2382" t="s">
        <v>461</v>
      </c>
      <c r="D17" s="2383"/>
      <c r="E17" s="2384"/>
      <c r="J17" s="472"/>
    </row>
    <row r="18" spans="2:10">
      <c r="B18" s="471"/>
      <c r="C18" s="1379" t="s">
        <v>270</v>
      </c>
      <c r="D18" s="1380" t="s">
        <v>373</v>
      </c>
      <c r="E18" s="1381" t="s">
        <v>374</v>
      </c>
      <c r="J18" s="472"/>
    </row>
    <row r="19" spans="2:10">
      <c r="B19" s="471"/>
      <c r="C19" s="1382" t="s">
        <v>345</v>
      </c>
      <c r="D19" s="1383" t="s">
        <v>376</v>
      </c>
      <c r="E19" s="1384" t="s">
        <v>643</v>
      </c>
      <c r="J19" s="472"/>
    </row>
    <row r="20" spans="2:10">
      <c r="B20" s="471"/>
      <c r="C20" s="1385"/>
      <c r="D20" s="451" t="s">
        <v>378</v>
      </c>
      <c r="E20" s="458" t="s">
        <v>381</v>
      </c>
      <c r="J20" s="472"/>
    </row>
    <row r="21" spans="2:10">
      <c r="B21" s="471"/>
      <c r="C21" s="1385"/>
      <c r="D21" s="1374" t="s">
        <v>575</v>
      </c>
      <c r="E21" s="458" t="s">
        <v>381</v>
      </c>
      <c r="J21" s="472"/>
    </row>
    <row r="22" spans="2:10">
      <c r="B22" s="471"/>
      <c r="C22" s="1388"/>
      <c r="D22" s="456" t="s">
        <v>379</v>
      </c>
      <c r="E22" s="457" t="s">
        <v>382</v>
      </c>
      <c r="J22" s="472"/>
    </row>
    <row r="23" spans="2:10">
      <c r="B23" s="471"/>
      <c r="C23" s="1382" t="s">
        <v>349</v>
      </c>
      <c r="D23" s="455" t="s">
        <v>376</v>
      </c>
      <c r="E23" s="459" t="s">
        <v>643</v>
      </c>
      <c r="J23" s="472"/>
    </row>
    <row r="24" spans="2:10">
      <c r="B24" s="471"/>
      <c r="C24" s="1385"/>
      <c r="D24" s="451" t="s">
        <v>378</v>
      </c>
      <c r="E24" s="458" t="s">
        <v>383</v>
      </c>
      <c r="J24" s="472"/>
    </row>
    <row r="25" spans="2:10">
      <c r="B25" s="471"/>
      <c r="C25" s="1385"/>
      <c r="D25" s="1374" t="s">
        <v>575</v>
      </c>
      <c r="E25" s="458" t="s">
        <v>383</v>
      </c>
      <c r="J25" s="472"/>
    </row>
    <row r="26" spans="2:10" ht="13.8" thickBot="1">
      <c r="B26" s="471"/>
      <c r="C26" s="1389"/>
      <c r="D26" s="453" t="s">
        <v>379</v>
      </c>
      <c r="E26" s="454" t="s">
        <v>382</v>
      </c>
      <c r="J26" s="472"/>
    </row>
    <row r="27" spans="2:10">
      <c r="B27" s="471"/>
      <c r="J27" s="472"/>
    </row>
    <row r="28" spans="2:10">
      <c r="B28" s="471"/>
      <c r="J28" s="472"/>
    </row>
    <row r="29" spans="2:10" ht="13.8" thickBot="1">
      <c r="B29" s="1391"/>
      <c r="C29" s="1390"/>
      <c r="D29" s="1390"/>
      <c r="E29" s="1390"/>
      <c r="F29" s="1390"/>
      <c r="G29" s="1390"/>
      <c r="H29" s="1390"/>
      <c r="I29" s="1390"/>
      <c r="J29" s="1392"/>
    </row>
  </sheetData>
  <mergeCells count="4">
    <mergeCell ref="B2:J2"/>
    <mergeCell ref="C4:E4"/>
    <mergeCell ref="G4:I4"/>
    <mergeCell ref="C17:E17"/>
  </mergeCells>
  <hyperlinks>
    <hyperlink ref="E19" location="'Gen-offset'!A1" display="Gen-offset" xr:uid="{658BDF97-F2B9-45D4-A0B5-57A741F75377}"/>
    <hyperlink ref="E20" location="'WEPS NLA'!Print_Area" display="same as WEPS" xr:uid="{068BAC5E-E11A-4554-A8B1-6EE7754CFE4E}"/>
    <hyperlink ref="E23" location="'Gen-offset'!A1" display="Gen-offset" xr:uid="{B0E78AD7-8024-4AAF-ADCD-2F2CC8FEDC55}"/>
    <hyperlink ref="E24" location="'Ruraflex NLA'!Print_Area" display="same as Ruraflex" xr:uid="{6A959798-7298-49C1-817F-7DD7114AF50C}"/>
    <hyperlink ref="E7" location="'WEPS NLA'!Print_Area" display="same as WEPS" xr:uid="{A48A35D4-1A7C-4C4C-BCAE-54039A74C08E}"/>
    <hyperlink ref="E9" location="'WEPS NLA'!Print_Area" display="WEPS energy rate excluding losses and variable GCC " xr:uid="{64F039BB-249C-4DC8-A768-F063F97C777A}"/>
    <hyperlink ref="E10" location="'Ruraflex NLA'!A1" display="same as Ruraflex" xr:uid="{D7CAE1D5-287A-435D-A0EF-10281CAADA1A}"/>
    <hyperlink ref="E12" location="'WEPS Munic'!Print_Area" display="WEPS energy rate excluding losses and variable GCC (Local)" xr:uid="{8507DBB3-17D2-4724-865E-494E6FBA76C7}"/>
    <hyperlink ref="E13" location="'WEPS Munic'!Print_Area" display="same as WEPS (local)" xr:uid="{286C6B8B-7A99-4618-9546-966354A8F463}"/>
    <hyperlink ref="I6" location="'WEPS NLA'!Print_Area" display="WEPS energy rate excluding losses and variable GCC" xr:uid="{18B5E973-61F5-4B4F-B977-92F0B28D467D}"/>
    <hyperlink ref="I8" location="'WEPS NLA'!Print_Area" display="same as WEPS" xr:uid="{AE9FD7C8-A687-4924-A767-7D57DD31DFFD}"/>
    <hyperlink ref="I10" location="'WEPS NLA'!Print_Area" display="WEPS energy rate excluding losses and variable GCC" xr:uid="{6786E7E6-2B31-4B70-87BA-F0C988DDA447}"/>
    <hyperlink ref="I11" location="'Ruraflex NLA'!Print_Area" display="same as Ruraflex" xr:uid="{6020EB97-9043-4BF1-B75F-F533CBCB8E49}"/>
    <hyperlink ref="I13" location="'WEPS Munic'!Print_Area" display="WEPS energy rate excluding losses(Local) and varibale GCC" xr:uid="{4C02FFCE-3500-49B7-9076-BB1F7A35A29A}"/>
    <hyperlink ref="I14" location="'WEPS Munic'!Print_Area" display="same as WEPS (Local)" xr:uid="{9CBE8009-0CF8-441C-9C98-DD02C1C0B3D2}"/>
    <hyperlink ref="E21" location="'WEPS NLA'!Print_Area" display="same as WEPS" xr:uid="{4E346FA9-D608-46C1-B235-763E986798B2}"/>
    <hyperlink ref="E25" location="'Ruraflex NLA'!Print_Area" display="same as Ruraflex" xr:uid="{49CE566A-DABA-48F6-B823-BAFE7FA8F267}"/>
    <hyperlink ref="I7" location="'WEPS NLA'!Print_Area" display="same as WEPS" xr:uid="{70A47DA2-27BA-42A9-9CC5-4B199DE9C8D8}"/>
    <hyperlink ref="E6" location="'WEPS NLA'!Print_Area" display="WEPS energy rate excluding losses and variable GCC " xr:uid="{A02524D9-AF85-4C35-9B4E-4A6BF9114A22}"/>
  </hyperlinks>
  <pageMargins left="0.7" right="0.7" top="0.75" bottom="0.75" header="0.3" footer="0.3"/>
  <pageSetup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B2:G22"/>
  <sheetViews>
    <sheetView showGridLines="0" zoomScale="75" zoomScaleNormal="75" workbookViewId="0">
      <selection activeCell="D2" sqref="D2"/>
    </sheetView>
  </sheetViews>
  <sheetFormatPr defaultColWidth="9.109375" defaultRowHeight="13.2"/>
  <cols>
    <col min="2" max="2" width="17.33203125" customWidth="1"/>
    <col min="10" max="10" width="20.6640625" bestFit="1" customWidth="1"/>
  </cols>
  <sheetData>
    <row r="2" spans="2:7">
      <c r="B2" s="535" t="s">
        <v>432</v>
      </c>
    </row>
    <row r="3" spans="2:7" ht="13.8">
      <c r="B3" s="536" t="s">
        <v>433</v>
      </c>
      <c r="C3" s="536" t="s">
        <v>434</v>
      </c>
      <c r="D3" s="536"/>
      <c r="E3" s="536"/>
      <c r="F3" s="536"/>
      <c r="G3" s="536"/>
    </row>
    <row r="4" spans="2:7" ht="27.6">
      <c r="B4" s="537" t="s">
        <v>435</v>
      </c>
      <c r="C4" s="538">
        <v>0</v>
      </c>
      <c r="D4" s="538">
        <v>1</v>
      </c>
      <c r="E4" s="538">
        <v>2</v>
      </c>
      <c r="F4" s="538">
        <v>3</v>
      </c>
      <c r="G4" s="538" t="s">
        <v>436</v>
      </c>
    </row>
    <row r="5" spans="2:7" ht="13.8">
      <c r="B5" s="539">
        <v>1</v>
      </c>
      <c r="C5" s="540">
        <v>4.2441734963618041</v>
      </c>
      <c r="D5" s="540">
        <v>3.9229221124432589</v>
      </c>
      <c r="E5" s="540">
        <v>3.9527382105199051</v>
      </c>
      <c r="F5" s="540">
        <v>3.9951826601450668</v>
      </c>
      <c r="G5" s="540">
        <v>4.2303256421082995</v>
      </c>
    </row>
    <row r="6" spans="2:7" ht="13.8">
      <c r="B6" s="539">
        <v>2</v>
      </c>
      <c r="C6" s="540">
        <v>3.8186059651047737</v>
      </c>
      <c r="D6" s="540">
        <v>3.8567920247728718</v>
      </c>
      <c r="E6" s="540">
        <v>3.895359945114679</v>
      </c>
      <c r="F6" s="540">
        <v>3.9343135444971589</v>
      </c>
      <c r="G6" s="540">
        <v>3.8300318858177489</v>
      </c>
    </row>
    <row r="7" spans="2:7" ht="13.8">
      <c r="B7" s="539">
        <v>3</v>
      </c>
      <c r="C7" s="540">
        <v>3.6978495999019296</v>
      </c>
      <c r="D7" s="540">
        <v>3.7348280958939521</v>
      </c>
      <c r="E7" s="540">
        <v>3.7721763768754322</v>
      </c>
      <c r="F7" s="540">
        <v>3.8098981406339028</v>
      </c>
      <c r="G7" s="540">
        <v>3.7495844042255713</v>
      </c>
    </row>
    <row r="8" spans="2:7" ht="13.8">
      <c r="B8" s="539">
        <v>4</v>
      </c>
      <c r="C8" s="540">
        <v>3.4850235973906436</v>
      </c>
      <c r="D8" s="540">
        <v>3.5198738333649109</v>
      </c>
      <c r="E8" s="540">
        <v>3.5550725710602902</v>
      </c>
      <c r="F8" s="540">
        <v>0</v>
      </c>
      <c r="G8" s="540">
        <v>3.4978362022439597</v>
      </c>
    </row>
    <row r="9" spans="2:7" ht="13.8">
      <c r="B9" s="541" t="s">
        <v>436</v>
      </c>
      <c r="C9" s="542">
        <v>3.7686931970332931</v>
      </c>
      <c r="D9" s="542">
        <v>3.6664747565850311</v>
      </c>
      <c r="E9" s="542">
        <v>3.7989660387480506</v>
      </c>
      <c r="F9" s="542">
        <v>3.8482092095507561</v>
      </c>
      <c r="G9" s="542">
        <v>3.7606121708915037</v>
      </c>
    </row>
    <row r="11" spans="2:7">
      <c r="B11" s="535" t="s">
        <v>437</v>
      </c>
    </row>
    <row r="12" spans="2:7" ht="13.8">
      <c r="B12" s="536" t="s">
        <v>433</v>
      </c>
      <c r="C12" s="536" t="s">
        <v>434</v>
      </c>
      <c r="D12" s="536"/>
      <c r="E12" s="536"/>
      <c r="F12" s="536"/>
      <c r="G12" s="536"/>
    </row>
    <row r="13" spans="2:7" ht="27.6">
      <c r="B13" s="537" t="s">
        <v>435</v>
      </c>
      <c r="C13" s="538">
        <v>0</v>
      </c>
      <c r="D13" s="538">
        <v>1</v>
      </c>
      <c r="E13" s="538">
        <v>2</v>
      </c>
      <c r="F13" s="538">
        <v>3</v>
      </c>
      <c r="G13" s="538" t="s">
        <v>436</v>
      </c>
    </row>
    <row r="14" spans="2:7" ht="13.8">
      <c r="B14" s="539">
        <v>1</v>
      </c>
      <c r="C14" s="540">
        <v>4.0171258990140295</v>
      </c>
      <c r="D14" s="540">
        <v>4.0572971576934416</v>
      </c>
      <c r="E14" s="540">
        <v>4.0978701290997126</v>
      </c>
      <c r="F14" s="540">
        <v>4.1388488292040293</v>
      </c>
      <c r="G14" s="540">
        <v>4.0647717863960162</v>
      </c>
    </row>
    <row r="15" spans="2:7" ht="13.8">
      <c r="B15" s="539">
        <v>2</v>
      </c>
      <c r="C15" s="540">
        <v>3.9771598618902106</v>
      </c>
      <c r="D15" s="540">
        <v>4.0169314603124926</v>
      </c>
      <c r="E15" s="540">
        <v>4.0571007750330903</v>
      </c>
      <c r="F15" s="540">
        <v>4.0976717833205187</v>
      </c>
      <c r="G15" s="540">
        <v>4.0194221173035647</v>
      </c>
    </row>
    <row r="16" spans="2:7" ht="13.8">
      <c r="B16" s="541" t="s">
        <v>436</v>
      </c>
      <c r="C16" s="542">
        <v>3.9923982478103683</v>
      </c>
      <c r="D16" s="542">
        <v>4.037020528594006</v>
      </c>
      <c r="E16" s="542">
        <v>4.07597582688377</v>
      </c>
      <c r="F16" s="542">
        <v>4.1170298512588177</v>
      </c>
      <c r="G16" s="542">
        <v>4.0399027016693312</v>
      </c>
    </row>
    <row r="17" spans="2:7" ht="13.8">
      <c r="B17" s="543"/>
      <c r="C17" s="540"/>
      <c r="D17" s="540"/>
      <c r="E17" s="540"/>
      <c r="F17" s="540"/>
      <c r="G17" s="540"/>
    </row>
    <row r="18" spans="2:7">
      <c r="B18" s="535" t="s">
        <v>438</v>
      </c>
    </row>
    <row r="19" spans="2:7" ht="13.8">
      <c r="B19" s="536" t="s">
        <v>433</v>
      </c>
      <c r="C19" s="536" t="s">
        <v>434</v>
      </c>
      <c r="D19" s="536"/>
    </row>
    <row r="20" spans="2:7" ht="27.6">
      <c r="B20" s="537" t="s">
        <v>435</v>
      </c>
      <c r="C20" s="538">
        <v>0</v>
      </c>
      <c r="D20" s="538" t="s">
        <v>436</v>
      </c>
    </row>
    <row r="21" spans="2:7" ht="13.8">
      <c r="B21" s="539">
        <v>1</v>
      </c>
      <c r="C21" s="540">
        <v>4.6542964835149112</v>
      </c>
      <c r="D21" s="540">
        <v>4.6542964835149112</v>
      </c>
    </row>
    <row r="22" spans="2:7" ht="13.8">
      <c r="B22" s="541" t="s">
        <v>436</v>
      </c>
      <c r="C22" s="542">
        <v>4.6542964835149112</v>
      </c>
      <c r="D22" s="542">
        <v>4.6542964835149112</v>
      </c>
    </row>
  </sheetData>
  <printOptions horizontalCentered="1"/>
  <pageMargins left="0.19685039370078741" right="0.19685039370078741" top="0.39370078740157483" bottom="0.19685039370078741" header="0.51181102362204722" footer="0.11811023622047245"/>
  <pageSetup paperSize="9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B2:BE354"/>
  <sheetViews>
    <sheetView showGridLines="0" topLeftCell="D1" zoomScale="85" zoomScaleNormal="85" workbookViewId="0">
      <pane xSplit="1" ySplit="9" topLeftCell="E10" activePane="bottomRight" state="frozen"/>
      <selection activeCell="D2" sqref="D2"/>
      <selection pane="topRight" activeCell="D2" sqref="D2"/>
      <selection pane="bottomLeft" activeCell="D2" sqref="D2"/>
      <selection pane="bottomRight" activeCell="D2" sqref="D2"/>
    </sheetView>
  </sheetViews>
  <sheetFormatPr defaultColWidth="9.109375" defaultRowHeight="14.4"/>
  <cols>
    <col min="1" max="1" width="1.44140625" style="429" customWidth="1"/>
    <col min="2" max="2" width="17.6640625" style="429" customWidth="1"/>
    <col min="3" max="3" width="15.88671875" style="429" customWidth="1"/>
    <col min="4" max="4" width="30.44140625" style="429" customWidth="1"/>
    <col min="5" max="5" width="24.33203125" style="429" customWidth="1"/>
    <col min="6" max="6" width="58.88671875" style="429" customWidth="1"/>
    <col min="7" max="7" width="15" style="429" customWidth="1"/>
    <col min="8" max="17" width="15" style="430" customWidth="1"/>
    <col min="18" max="39" width="15" style="429" customWidth="1"/>
    <col min="40" max="40" width="17.6640625" style="429" customWidth="1"/>
    <col min="41" max="50" width="15" style="429" customWidth="1"/>
    <col min="51" max="51" width="11.33203125" style="429" customWidth="1"/>
    <col min="52" max="57" width="9.5546875" style="429" bestFit="1" customWidth="1"/>
    <col min="58" max="16384" width="9.109375" style="429"/>
  </cols>
  <sheetData>
    <row r="2" spans="2:57" ht="23.4">
      <c r="B2" s="428" t="s">
        <v>261</v>
      </c>
    </row>
    <row r="4" spans="2:57" ht="15" thickBot="1">
      <c r="B4" s="431" t="s">
        <v>262</v>
      </c>
      <c r="C4" s="432"/>
      <c r="E4" s="433"/>
    </row>
    <row r="5" spans="2:57">
      <c r="B5" s="434" t="s">
        <v>263</v>
      </c>
      <c r="C5" s="435" t="s">
        <v>264</v>
      </c>
      <c r="E5" s="435"/>
    </row>
    <row r="6" spans="2:57">
      <c r="B6" s="433" t="s">
        <v>223</v>
      </c>
      <c r="C6" s="433" t="s">
        <v>265</v>
      </c>
      <c r="E6" s="433"/>
    </row>
    <row r="7" spans="2:57">
      <c r="B7" s="433" t="s">
        <v>266</v>
      </c>
      <c r="C7" s="436" t="s">
        <v>267</v>
      </c>
      <c r="E7" s="436"/>
    </row>
    <row r="8" spans="2:57">
      <c r="H8" s="437"/>
      <c r="I8" s="437"/>
      <c r="J8" s="437"/>
      <c r="K8" s="437"/>
      <c r="L8" s="437"/>
      <c r="M8" s="437"/>
      <c r="N8" s="437"/>
      <c r="O8" s="437"/>
      <c r="P8" s="437"/>
      <c r="Q8" s="437"/>
      <c r="R8" s="438"/>
      <c r="S8" s="438"/>
      <c r="T8" s="438"/>
      <c r="U8" s="438"/>
      <c r="V8" s="438"/>
      <c r="W8" s="438"/>
      <c r="X8" s="438"/>
      <c r="Y8" s="438"/>
      <c r="Z8" s="438"/>
      <c r="AA8" s="438"/>
      <c r="AB8" s="438"/>
      <c r="AC8" s="438"/>
      <c r="AD8" s="438"/>
      <c r="AE8" s="438"/>
      <c r="AF8" s="438"/>
      <c r="AG8" s="438"/>
      <c r="AH8" s="438"/>
      <c r="AI8" s="438"/>
      <c r="AJ8" s="438"/>
      <c r="AK8" s="438"/>
      <c r="AL8" s="438"/>
      <c r="AM8" s="438"/>
      <c r="AN8" s="438"/>
      <c r="AO8" s="438"/>
      <c r="AP8" s="438"/>
      <c r="AQ8" s="438"/>
      <c r="AR8" s="438"/>
      <c r="AS8" s="438"/>
      <c r="AT8" s="438"/>
      <c r="AU8" s="438"/>
      <c r="AV8" s="438"/>
      <c r="AW8" s="438"/>
      <c r="AZ8" s="2385" t="s">
        <v>53</v>
      </c>
      <c r="BA8" s="2386"/>
      <c r="BB8" s="2386"/>
      <c r="BC8" s="2386"/>
      <c r="BD8" s="2386"/>
      <c r="BE8" s="2387"/>
    </row>
    <row r="9" spans="2:57" ht="49.2">
      <c r="B9" s="439" t="s">
        <v>268</v>
      </c>
      <c r="C9" s="439" t="s">
        <v>269</v>
      </c>
      <c r="D9" s="439" t="s">
        <v>270</v>
      </c>
      <c r="E9" s="439" t="s">
        <v>271</v>
      </c>
      <c r="F9" s="439" t="s">
        <v>272</v>
      </c>
      <c r="G9" s="439" t="s">
        <v>273</v>
      </c>
      <c r="H9" s="439" t="s">
        <v>274</v>
      </c>
      <c r="I9" s="439" t="s">
        <v>275</v>
      </c>
      <c r="J9" s="439" t="s">
        <v>276</v>
      </c>
      <c r="K9" s="439" t="s">
        <v>277</v>
      </c>
      <c r="L9" s="439" t="s">
        <v>278</v>
      </c>
      <c r="M9" s="439" t="s">
        <v>279</v>
      </c>
      <c r="N9" s="439" t="s">
        <v>280</v>
      </c>
      <c r="O9" s="439" t="s">
        <v>281</v>
      </c>
      <c r="P9" s="439" t="s">
        <v>282</v>
      </c>
      <c r="Q9" s="439" t="s">
        <v>283</v>
      </c>
      <c r="R9" s="439" t="s">
        <v>284</v>
      </c>
      <c r="S9" s="439" t="s">
        <v>285</v>
      </c>
      <c r="T9" s="439" t="s">
        <v>286</v>
      </c>
      <c r="U9" s="439" t="s">
        <v>287</v>
      </c>
      <c r="V9" s="439" t="s">
        <v>288</v>
      </c>
      <c r="W9" s="439" t="s">
        <v>289</v>
      </c>
      <c r="X9" s="439" t="s">
        <v>290</v>
      </c>
      <c r="Y9" s="439" t="s">
        <v>291</v>
      </c>
      <c r="Z9" s="439" t="s">
        <v>292</v>
      </c>
      <c r="AA9" s="439" t="s">
        <v>293</v>
      </c>
      <c r="AB9" s="439" t="s">
        <v>294</v>
      </c>
      <c r="AC9" s="439" t="s">
        <v>295</v>
      </c>
      <c r="AD9" s="439" t="s">
        <v>296</v>
      </c>
      <c r="AE9" s="439" t="s">
        <v>297</v>
      </c>
      <c r="AF9" s="439" t="s">
        <v>298</v>
      </c>
      <c r="AG9" s="439" t="s">
        <v>299</v>
      </c>
      <c r="AH9" s="439" t="s">
        <v>300</v>
      </c>
      <c r="AI9" s="439" t="s">
        <v>301</v>
      </c>
      <c r="AJ9" s="439" t="s">
        <v>302</v>
      </c>
      <c r="AK9" s="439" t="s">
        <v>303</v>
      </c>
      <c r="AL9" s="439" t="s">
        <v>304</v>
      </c>
      <c r="AM9" s="439" t="s">
        <v>305</v>
      </c>
      <c r="AN9" s="439" t="s">
        <v>306</v>
      </c>
      <c r="AO9" s="439" t="s">
        <v>307</v>
      </c>
      <c r="AP9" s="439" t="s">
        <v>308</v>
      </c>
      <c r="AQ9" s="439" t="s">
        <v>309</v>
      </c>
      <c r="AR9" s="439" t="s">
        <v>310</v>
      </c>
      <c r="AS9" s="439" t="s">
        <v>311</v>
      </c>
      <c r="AT9" s="439" t="s">
        <v>312</v>
      </c>
      <c r="AU9" s="439" t="s">
        <v>313</v>
      </c>
      <c r="AV9" s="440" t="s">
        <v>314</v>
      </c>
      <c r="AW9" s="439" t="s">
        <v>315</v>
      </c>
      <c r="AX9" s="440" t="s">
        <v>316</v>
      </c>
      <c r="AY9" s="441" t="s">
        <v>317</v>
      </c>
      <c r="AZ9" s="440" t="s">
        <v>284</v>
      </c>
      <c r="BA9" s="440" t="s">
        <v>285</v>
      </c>
      <c r="BB9" s="440" t="s">
        <v>286</v>
      </c>
      <c r="BC9" s="440" t="s">
        <v>287</v>
      </c>
      <c r="BD9" s="440" t="s">
        <v>288</v>
      </c>
      <c r="BE9" s="440" t="s">
        <v>289</v>
      </c>
    </row>
    <row r="10" spans="2:57" ht="17.25" customHeight="1">
      <c r="B10" s="442" t="s">
        <v>318</v>
      </c>
      <c r="C10" s="442" t="s">
        <v>319</v>
      </c>
      <c r="D10" s="443" t="s">
        <v>459</v>
      </c>
      <c r="E10" s="444" t="s">
        <v>124</v>
      </c>
      <c r="F10" s="443" t="s">
        <v>320</v>
      </c>
      <c r="G10" s="443" t="s">
        <v>321</v>
      </c>
      <c r="H10" s="445" t="s">
        <v>266</v>
      </c>
      <c r="I10" s="445" t="s">
        <v>266</v>
      </c>
      <c r="J10" s="445" t="s">
        <v>266</v>
      </c>
      <c r="K10" s="445" t="s">
        <v>266</v>
      </c>
      <c r="L10" s="445" t="s">
        <v>266</v>
      </c>
      <c r="M10" s="445" t="s">
        <v>266</v>
      </c>
      <c r="N10" s="445" t="s">
        <v>266</v>
      </c>
      <c r="O10" s="445" t="s">
        <v>266</v>
      </c>
      <c r="P10" s="445" t="s">
        <v>266</v>
      </c>
      <c r="Q10" s="445" t="s">
        <v>266</v>
      </c>
      <c r="R10" s="445" t="s">
        <v>266</v>
      </c>
      <c r="S10" s="445" t="s">
        <v>266</v>
      </c>
      <c r="T10" s="445" t="s">
        <v>266</v>
      </c>
      <c r="U10" s="445" t="s">
        <v>266</v>
      </c>
      <c r="V10" s="445" t="s">
        <v>266</v>
      </c>
      <c r="W10" s="445" t="s">
        <v>266</v>
      </c>
      <c r="X10" s="445" t="s">
        <v>223</v>
      </c>
      <c r="Y10" s="445" t="s">
        <v>266</v>
      </c>
      <c r="Z10" s="445" t="s">
        <v>223</v>
      </c>
      <c r="AA10" s="445" t="s">
        <v>266</v>
      </c>
      <c r="AB10" s="445" t="s">
        <v>223</v>
      </c>
      <c r="AC10" s="445" t="s">
        <v>266</v>
      </c>
      <c r="AD10" s="445" t="s">
        <v>266</v>
      </c>
      <c r="AE10" s="445" t="s">
        <v>266</v>
      </c>
      <c r="AF10" s="445" t="s">
        <v>223</v>
      </c>
      <c r="AG10" s="445" t="s">
        <v>223</v>
      </c>
      <c r="AH10" s="445" t="s">
        <v>223</v>
      </c>
      <c r="AI10" s="445" t="s">
        <v>266</v>
      </c>
      <c r="AJ10" s="445" t="s">
        <v>223</v>
      </c>
      <c r="AK10" s="445" t="s">
        <v>223</v>
      </c>
      <c r="AL10" s="445" t="s">
        <v>223</v>
      </c>
      <c r="AM10" s="445" t="s">
        <v>223</v>
      </c>
      <c r="AN10" s="445" t="s">
        <v>223</v>
      </c>
      <c r="AO10" s="445" t="s">
        <v>223</v>
      </c>
      <c r="AP10" s="445" t="s">
        <v>223</v>
      </c>
      <c r="AQ10" s="445" t="s">
        <v>266</v>
      </c>
      <c r="AR10" s="445" t="s">
        <v>223</v>
      </c>
      <c r="AS10" s="445" t="s">
        <v>266</v>
      </c>
      <c r="AT10" s="445" t="s">
        <v>223</v>
      </c>
      <c r="AU10" s="445" t="s">
        <v>223</v>
      </c>
      <c r="AV10" s="445" t="s">
        <v>266</v>
      </c>
      <c r="AW10" s="445" t="s">
        <v>266</v>
      </c>
      <c r="AX10" s="445" t="s">
        <v>266</v>
      </c>
      <c r="AY10" s="446" t="s">
        <v>266</v>
      </c>
      <c r="AZ10" s="446" t="s">
        <v>266</v>
      </c>
      <c r="BA10" s="446" t="s">
        <v>266</v>
      </c>
      <c r="BB10" s="446" t="s">
        <v>266</v>
      </c>
      <c r="BC10" s="446" t="s">
        <v>266</v>
      </c>
      <c r="BD10" s="446" t="s">
        <v>266</v>
      </c>
      <c r="BE10" s="446" t="s">
        <v>266</v>
      </c>
    </row>
    <row r="11" spans="2:57" ht="17.25" customHeight="1">
      <c r="B11" s="442" t="s">
        <v>322</v>
      </c>
      <c r="C11" s="442" t="s">
        <v>323</v>
      </c>
      <c r="D11" s="443" t="s">
        <v>460</v>
      </c>
      <c r="E11" s="444" t="s">
        <v>124</v>
      </c>
      <c r="F11" s="443" t="s">
        <v>324</v>
      </c>
      <c r="G11" s="443" t="s">
        <v>325</v>
      </c>
      <c r="H11" s="445" t="s">
        <v>266</v>
      </c>
      <c r="I11" s="445" t="s">
        <v>266</v>
      </c>
      <c r="J11" s="445" t="s">
        <v>266</v>
      </c>
      <c r="K11" s="445" t="s">
        <v>266</v>
      </c>
      <c r="L11" s="445" t="s">
        <v>266</v>
      </c>
      <c r="M11" s="445" t="s">
        <v>266</v>
      </c>
      <c r="N11" s="445" t="s">
        <v>266</v>
      </c>
      <c r="O11" s="445" t="s">
        <v>266</v>
      </c>
      <c r="P11" s="445" t="s">
        <v>266</v>
      </c>
      <c r="Q11" s="445" t="s">
        <v>266</v>
      </c>
      <c r="R11" s="445" t="s">
        <v>266</v>
      </c>
      <c r="S11" s="445" t="s">
        <v>266</v>
      </c>
      <c r="T11" s="445" t="s">
        <v>266</v>
      </c>
      <c r="U11" s="445" t="s">
        <v>266</v>
      </c>
      <c r="V11" s="445" t="s">
        <v>266</v>
      </c>
      <c r="W11" s="445" t="s">
        <v>266</v>
      </c>
      <c r="X11" s="445" t="s">
        <v>266</v>
      </c>
      <c r="Y11" s="445" t="s">
        <v>266</v>
      </c>
      <c r="Z11" s="445" t="s">
        <v>223</v>
      </c>
      <c r="AA11" s="445" t="s">
        <v>266</v>
      </c>
      <c r="AB11" s="445" t="s">
        <v>223</v>
      </c>
      <c r="AC11" s="445" t="s">
        <v>223</v>
      </c>
      <c r="AD11" s="445" t="s">
        <v>266</v>
      </c>
      <c r="AE11" s="445" t="s">
        <v>223</v>
      </c>
      <c r="AF11" s="445" t="s">
        <v>223</v>
      </c>
      <c r="AG11" s="445" t="s">
        <v>223</v>
      </c>
      <c r="AH11" s="445" t="s">
        <v>223</v>
      </c>
      <c r="AI11" s="445" t="s">
        <v>266</v>
      </c>
      <c r="AJ11" s="445" t="s">
        <v>223</v>
      </c>
      <c r="AK11" s="445" t="s">
        <v>223</v>
      </c>
      <c r="AL11" s="445" t="s">
        <v>223</v>
      </c>
      <c r="AM11" s="445" t="s">
        <v>223</v>
      </c>
      <c r="AN11" s="445" t="s">
        <v>223</v>
      </c>
      <c r="AO11" s="445" t="s">
        <v>223</v>
      </c>
      <c r="AP11" s="445" t="s">
        <v>223</v>
      </c>
      <c r="AQ11" s="445" t="s">
        <v>223</v>
      </c>
      <c r="AR11" s="445" t="s">
        <v>223</v>
      </c>
      <c r="AS11" s="445" t="s">
        <v>223</v>
      </c>
      <c r="AT11" s="445" t="s">
        <v>223</v>
      </c>
      <c r="AU11" s="445" t="s">
        <v>223</v>
      </c>
      <c r="AV11" s="445" t="s">
        <v>266</v>
      </c>
      <c r="AW11" s="445" t="s">
        <v>223</v>
      </c>
      <c r="AX11" s="445" t="s">
        <v>223</v>
      </c>
      <c r="AY11" s="447" t="s">
        <v>266</v>
      </c>
      <c r="AZ11" s="445" t="s">
        <v>223</v>
      </c>
      <c r="BA11" s="445" t="s">
        <v>223</v>
      </c>
      <c r="BB11" s="445" t="s">
        <v>223</v>
      </c>
      <c r="BC11" s="445" t="s">
        <v>223</v>
      </c>
      <c r="BD11" s="445" t="s">
        <v>223</v>
      </c>
      <c r="BE11" s="445" t="s">
        <v>223</v>
      </c>
    </row>
    <row r="12" spans="2:57" ht="27.6">
      <c r="B12" s="442" t="s">
        <v>326</v>
      </c>
      <c r="C12" s="442" t="s">
        <v>327</v>
      </c>
      <c r="D12" s="443" t="s">
        <v>328</v>
      </c>
      <c r="E12" s="444" t="s">
        <v>124</v>
      </c>
      <c r="F12" s="448" t="s">
        <v>329</v>
      </c>
      <c r="G12" s="443" t="s">
        <v>330</v>
      </c>
      <c r="H12" s="445" t="s">
        <v>266</v>
      </c>
      <c r="I12" s="445" t="s">
        <v>266</v>
      </c>
      <c r="J12" s="445" t="s">
        <v>266</v>
      </c>
      <c r="K12" s="445" t="s">
        <v>266</v>
      </c>
      <c r="L12" s="445" t="s">
        <v>266</v>
      </c>
      <c r="M12" s="445" t="s">
        <v>266</v>
      </c>
      <c r="N12" s="445" t="s">
        <v>266</v>
      </c>
      <c r="O12" s="445" t="s">
        <v>266</v>
      </c>
      <c r="P12" s="445" t="s">
        <v>266</v>
      </c>
      <c r="Q12" s="445" t="s">
        <v>266</v>
      </c>
      <c r="R12" s="445" t="s">
        <v>266</v>
      </c>
      <c r="S12" s="445" t="s">
        <v>266</v>
      </c>
      <c r="T12" s="445" t="s">
        <v>266</v>
      </c>
      <c r="U12" s="445" t="s">
        <v>266</v>
      </c>
      <c r="V12" s="445" t="s">
        <v>266</v>
      </c>
      <c r="W12" s="445" t="s">
        <v>266</v>
      </c>
      <c r="X12" s="445" t="s">
        <v>223</v>
      </c>
      <c r="Y12" s="445" t="s">
        <v>223</v>
      </c>
      <c r="Z12" s="445" t="s">
        <v>223</v>
      </c>
      <c r="AA12" s="445" t="s">
        <v>223</v>
      </c>
      <c r="AB12" s="445" t="s">
        <v>223</v>
      </c>
      <c r="AC12" s="445" t="s">
        <v>223</v>
      </c>
      <c r="AD12" s="445" t="s">
        <v>223</v>
      </c>
      <c r="AE12" s="445" t="s">
        <v>223</v>
      </c>
      <c r="AF12" s="445" t="s">
        <v>223</v>
      </c>
      <c r="AG12" s="445" t="s">
        <v>223</v>
      </c>
      <c r="AH12" s="445" t="s">
        <v>223</v>
      </c>
      <c r="AI12" s="445" t="s">
        <v>266</v>
      </c>
      <c r="AJ12" s="445" t="s">
        <v>223</v>
      </c>
      <c r="AK12" s="445" t="s">
        <v>223</v>
      </c>
      <c r="AL12" s="445" t="s">
        <v>223</v>
      </c>
      <c r="AM12" s="445" t="s">
        <v>223</v>
      </c>
      <c r="AN12" s="445" t="s">
        <v>223</v>
      </c>
      <c r="AO12" s="445" t="s">
        <v>223</v>
      </c>
      <c r="AP12" s="445" t="s">
        <v>223</v>
      </c>
      <c r="AQ12" s="449" t="s">
        <v>266</v>
      </c>
      <c r="AR12" s="445" t="s">
        <v>223</v>
      </c>
      <c r="AS12" s="445" t="s">
        <v>223</v>
      </c>
      <c r="AT12" s="445" t="s">
        <v>223</v>
      </c>
      <c r="AU12" s="445" t="s">
        <v>223</v>
      </c>
      <c r="AV12" s="445" t="s">
        <v>223</v>
      </c>
      <c r="AW12" s="445" t="s">
        <v>223</v>
      </c>
      <c r="AX12" s="445" t="s">
        <v>223</v>
      </c>
    </row>
    <row r="13" spans="2:57" ht="27.6">
      <c r="B13" s="442" t="s">
        <v>331</v>
      </c>
      <c r="C13" s="442" t="s">
        <v>332</v>
      </c>
      <c r="D13" s="443" t="s">
        <v>239</v>
      </c>
      <c r="E13" s="444" t="s">
        <v>124</v>
      </c>
      <c r="F13" s="448" t="s">
        <v>333</v>
      </c>
      <c r="G13" s="443" t="s">
        <v>330</v>
      </c>
      <c r="H13" s="445" t="s">
        <v>266</v>
      </c>
      <c r="I13" s="445" t="s">
        <v>266</v>
      </c>
      <c r="J13" s="445" t="s">
        <v>266</v>
      </c>
      <c r="K13" s="445" t="s">
        <v>266</v>
      </c>
      <c r="L13" s="445" t="s">
        <v>266</v>
      </c>
      <c r="M13" s="449" t="s">
        <v>266</v>
      </c>
      <c r="N13" s="449" t="s">
        <v>266</v>
      </c>
      <c r="O13" s="449" t="s">
        <v>266</v>
      </c>
      <c r="P13" s="449" t="s">
        <v>266</v>
      </c>
      <c r="Q13" s="449" t="s">
        <v>266</v>
      </c>
      <c r="R13" s="445" t="s">
        <v>266</v>
      </c>
      <c r="S13" s="445" t="s">
        <v>266</v>
      </c>
      <c r="T13" s="445" t="s">
        <v>266</v>
      </c>
      <c r="U13" s="445" t="s">
        <v>266</v>
      </c>
      <c r="V13" s="445" t="s">
        <v>266</v>
      </c>
      <c r="W13" s="445" t="s">
        <v>266</v>
      </c>
      <c r="X13" s="445" t="s">
        <v>223</v>
      </c>
      <c r="Y13" s="445" t="s">
        <v>223</v>
      </c>
      <c r="Z13" s="445" t="s">
        <v>223</v>
      </c>
      <c r="AA13" s="445" t="s">
        <v>223</v>
      </c>
      <c r="AB13" s="445" t="s">
        <v>223</v>
      </c>
      <c r="AC13" s="445" t="s">
        <v>223</v>
      </c>
      <c r="AD13" s="445" t="s">
        <v>223</v>
      </c>
      <c r="AE13" s="445" t="s">
        <v>223</v>
      </c>
      <c r="AF13" s="445" t="s">
        <v>223</v>
      </c>
      <c r="AG13" s="445" t="s">
        <v>223</v>
      </c>
      <c r="AH13" s="445" t="s">
        <v>223</v>
      </c>
      <c r="AI13" s="445" t="s">
        <v>266</v>
      </c>
      <c r="AJ13" s="445" t="s">
        <v>223</v>
      </c>
      <c r="AK13" s="445" t="s">
        <v>223</v>
      </c>
      <c r="AL13" s="445" t="s">
        <v>223</v>
      </c>
      <c r="AM13" s="445" t="s">
        <v>223</v>
      </c>
      <c r="AN13" s="445" t="s">
        <v>223</v>
      </c>
      <c r="AO13" s="445" t="s">
        <v>223</v>
      </c>
      <c r="AP13" s="445" t="s">
        <v>223</v>
      </c>
      <c r="AQ13" s="445" t="s">
        <v>266</v>
      </c>
      <c r="AR13" s="445" t="s">
        <v>223</v>
      </c>
      <c r="AS13" s="445" t="s">
        <v>223</v>
      </c>
      <c r="AT13" s="445" t="s">
        <v>223</v>
      </c>
      <c r="AU13" s="445" t="s">
        <v>223</v>
      </c>
      <c r="AV13" s="445" t="s">
        <v>223</v>
      </c>
      <c r="AW13" s="445" t="s">
        <v>223</v>
      </c>
      <c r="AX13" s="445" t="s">
        <v>223</v>
      </c>
    </row>
    <row r="14" spans="2:57" ht="27.6">
      <c r="B14" s="442" t="s">
        <v>334</v>
      </c>
      <c r="C14" s="442" t="s">
        <v>334</v>
      </c>
      <c r="D14" s="443" t="s">
        <v>335</v>
      </c>
      <c r="E14" s="444" t="s">
        <v>124</v>
      </c>
      <c r="F14" s="448" t="s">
        <v>329</v>
      </c>
      <c r="G14" s="443" t="s">
        <v>330</v>
      </c>
      <c r="H14" s="445" t="s">
        <v>266</v>
      </c>
      <c r="I14" s="445" t="s">
        <v>266</v>
      </c>
      <c r="J14" s="445" t="s">
        <v>266</v>
      </c>
      <c r="K14" s="445" t="s">
        <v>266</v>
      </c>
      <c r="L14" s="445" t="s">
        <v>266</v>
      </c>
      <c r="M14" s="445" t="s">
        <v>266</v>
      </c>
      <c r="N14" s="445" t="s">
        <v>266</v>
      </c>
      <c r="O14" s="445" t="s">
        <v>266</v>
      </c>
      <c r="P14" s="445" t="s">
        <v>266</v>
      </c>
      <c r="Q14" s="445" t="s">
        <v>266</v>
      </c>
      <c r="R14" s="445" t="s">
        <v>266</v>
      </c>
      <c r="S14" s="445" t="s">
        <v>266</v>
      </c>
      <c r="T14" s="445" t="s">
        <v>266</v>
      </c>
      <c r="U14" s="445" t="s">
        <v>266</v>
      </c>
      <c r="V14" s="445" t="s">
        <v>266</v>
      </c>
      <c r="W14" s="445" t="s">
        <v>266</v>
      </c>
      <c r="X14" s="445" t="s">
        <v>223</v>
      </c>
      <c r="Y14" s="445" t="s">
        <v>223</v>
      </c>
      <c r="Z14" s="445" t="s">
        <v>223</v>
      </c>
      <c r="AA14" s="445" t="s">
        <v>223</v>
      </c>
      <c r="AB14" s="445" t="s">
        <v>223</v>
      </c>
      <c r="AC14" s="445" t="s">
        <v>223</v>
      </c>
      <c r="AD14" s="445" t="s">
        <v>223</v>
      </c>
      <c r="AE14" s="445" t="s">
        <v>223</v>
      </c>
      <c r="AF14" s="445" t="s">
        <v>223</v>
      </c>
      <c r="AG14" s="445" t="s">
        <v>223</v>
      </c>
      <c r="AH14" s="445" t="s">
        <v>223</v>
      </c>
      <c r="AI14" s="445" t="s">
        <v>266</v>
      </c>
      <c r="AJ14" s="445" t="s">
        <v>223</v>
      </c>
      <c r="AK14" s="445" t="s">
        <v>223</v>
      </c>
      <c r="AL14" s="445" t="s">
        <v>223</v>
      </c>
      <c r="AM14" s="445" t="s">
        <v>223</v>
      </c>
      <c r="AN14" s="445" t="s">
        <v>223</v>
      </c>
      <c r="AO14" s="445" t="s">
        <v>223</v>
      </c>
      <c r="AP14" s="445" t="s">
        <v>223</v>
      </c>
      <c r="AQ14" s="445" t="s">
        <v>223</v>
      </c>
      <c r="AR14" s="445" t="s">
        <v>223</v>
      </c>
      <c r="AS14" s="445" t="s">
        <v>223</v>
      </c>
      <c r="AT14" s="445" t="s">
        <v>223</v>
      </c>
      <c r="AU14" s="445" t="s">
        <v>223</v>
      </c>
      <c r="AV14" s="445" t="s">
        <v>223</v>
      </c>
      <c r="AW14" s="445" t="s">
        <v>223</v>
      </c>
      <c r="AX14" s="445" t="s">
        <v>223</v>
      </c>
    </row>
    <row r="15" spans="2:57" ht="27.6">
      <c r="B15" s="442" t="s">
        <v>336</v>
      </c>
      <c r="C15" s="442" t="s">
        <v>336</v>
      </c>
      <c r="D15" s="443" t="s">
        <v>337</v>
      </c>
      <c r="E15" s="444" t="s">
        <v>124</v>
      </c>
      <c r="F15" s="448" t="s">
        <v>333</v>
      </c>
      <c r="G15" s="443" t="s">
        <v>330</v>
      </c>
      <c r="H15" s="445" t="s">
        <v>266</v>
      </c>
      <c r="I15" s="445" t="s">
        <v>266</v>
      </c>
      <c r="J15" s="445" t="s">
        <v>266</v>
      </c>
      <c r="K15" s="445" t="s">
        <v>266</v>
      </c>
      <c r="L15" s="445" t="s">
        <v>266</v>
      </c>
      <c r="M15" s="449" t="s">
        <v>266</v>
      </c>
      <c r="N15" s="449" t="s">
        <v>266</v>
      </c>
      <c r="O15" s="449" t="s">
        <v>266</v>
      </c>
      <c r="P15" s="449" t="s">
        <v>266</v>
      </c>
      <c r="Q15" s="449" t="s">
        <v>266</v>
      </c>
      <c r="R15" s="445" t="s">
        <v>266</v>
      </c>
      <c r="S15" s="445" t="s">
        <v>266</v>
      </c>
      <c r="T15" s="445" t="s">
        <v>266</v>
      </c>
      <c r="U15" s="445" t="s">
        <v>266</v>
      </c>
      <c r="V15" s="445" t="s">
        <v>266</v>
      </c>
      <c r="W15" s="445" t="s">
        <v>266</v>
      </c>
      <c r="X15" s="445" t="s">
        <v>223</v>
      </c>
      <c r="Y15" s="445" t="s">
        <v>223</v>
      </c>
      <c r="Z15" s="445" t="s">
        <v>223</v>
      </c>
      <c r="AA15" s="445" t="s">
        <v>223</v>
      </c>
      <c r="AB15" s="445" t="s">
        <v>223</v>
      </c>
      <c r="AC15" s="445" t="s">
        <v>223</v>
      </c>
      <c r="AD15" s="445" t="s">
        <v>223</v>
      </c>
      <c r="AE15" s="445" t="s">
        <v>223</v>
      </c>
      <c r="AF15" s="445" t="s">
        <v>223</v>
      </c>
      <c r="AG15" s="445" t="s">
        <v>223</v>
      </c>
      <c r="AH15" s="445" t="s">
        <v>223</v>
      </c>
      <c r="AI15" s="445" t="s">
        <v>266</v>
      </c>
      <c r="AJ15" s="445" t="s">
        <v>223</v>
      </c>
      <c r="AK15" s="445" t="s">
        <v>223</v>
      </c>
      <c r="AL15" s="445" t="s">
        <v>223</v>
      </c>
      <c r="AM15" s="445" t="s">
        <v>223</v>
      </c>
      <c r="AN15" s="445" t="s">
        <v>223</v>
      </c>
      <c r="AO15" s="445" t="s">
        <v>223</v>
      </c>
      <c r="AP15" s="445" t="s">
        <v>223</v>
      </c>
      <c r="AQ15" s="445" t="s">
        <v>223</v>
      </c>
      <c r="AR15" s="445" t="s">
        <v>223</v>
      </c>
      <c r="AS15" s="445" t="s">
        <v>223</v>
      </c>
      <c r="AT15" s="445" t="s">
        <v>223</v>
      </c>
      <c r="AU15" s="445" t="s">
        <v>223</v>
      </c>
      <c r="AV15" s="445" t="s">
        <v>223</v>
      </c>
      <c r="AW15" s="445" t="s">
        <v>223</v>
      </c>
      <c r="AX15" s="445" t="s">
        <v>223</v>
      </c>
    </row>
    <row r="16" spans="2:57" ht="27.75" customHeight="1">
      <c r="B16" s="442" t="s">
        <v>326</v>
      </c>
      <c r="C16" s="442" t="s">
        <v>338</v>
      </c>
      <c r="D16" s="443" t="s">
        <v>328</v>
      </c>
      <c r="E16" s="444" t="s">
        <v>208</v>
      </c>
      <c r="F16" s="448" t="s">
        <v>339</v>
      </c>
      <c r="G16" s="448" t="s">
        <v>340</v>
      </c>
      <c r="H16" s="445" t="s">
        <v>266</v>
      </c>
      <c r="I16" s="445" t="s">
        <v>266</v>
      </c>
      <c r="J16" s="445" t="s">
        <v>266</v>
      </c>
      <c r="K16" s="445" t="s">
        <v>266</v>
      </c>
      <c r="L16" s="445" t="s">
        <v>266</v>
      </c>
      <c r="M16" s="445" t="s">
        <v>266</v>
      </c>
      <c r="N16" s="445" t="s">
        <v>266</v>
      </c>
      <c r="O16" s="445" t="s">
        <v>266</v>
      </c>
      <c r="P16" s="445" t="s">
        <v>266</v>
      </c>
      <c r="Q16" s="445" t="s">
        <v>266</v>
      </c>
      <c r="R16" s="445" t="s">
        <v>266</v>
      </c>
      <c r="S16" s="445" t="s">
        <v>266</v>
      </c>
      <c r="T16" s="445" t="s">
        <v>266</v>
      </c>
      <c r="U16" s="445" t="s">
        <v>266</v>
      </c>
      <c r="V16" s="445" t="s">
        <v>266</v>
      </c>
      <c r="W16" s="445" t="s">
        <v>266</v>
      </c>
      <c r="X16" s="445" t="s">
        <v>223</v>
      </c>
      <c r="Y16" s="445" t="s">
        <v>223</v>
      </c>
      <c r="Z16" s="445" t="s">
        <v>223</v>
      </c>
      <c r="AA16" s="445" t="s">
        <v>223</v>
      </c>
      <c r="AB16" s="445" t="s">
        <v>223</v>
      </c>
      <c r="AC16" s="445" t="s">
        <v>223</v>
      </c>
      <c r="AD16" s="445" t="s">
        <v>223</v>
      </c>
      <c r="AE16" s="445" t="s">
        <v>223</v>
      </c>
      <c r="AF16" s="445" t="s">
        <v>223</v>
      </c>
      <c r="AG16" s="445" t="s">
        <v>223</v>
      </c>
      <c r="AH16" s="445" t="s">
        <v>223</v>
      </c>
      <c r="AI16" s="445" t="s">
        <v>266</v>
      </c>
      <c r="AJ16" s="445" t="s">
        <v>223</v>
      </c>
      <c r="AK16" s="445" t="s">
        <v>223</v>
      </c>
      <c r="AL16" s="445" t="s">
        <v>223</v>
      </c>
      <c r="AM16" s="445" t="s">
        <v>223</v>
      </c>
      <c r="AN16" s="445" t="s">
        <v>223</v>
      </c>
      <c r="AO16" s="445" t="s">
        <v>223</v>
      </c>
      <c r="AP16" s="445" t="s">
        <v>223</v>
      </c>
      <c r="AQ16" s="445" t="s">
        <v>223</v>
      </c>
      <c r="AR16" s="445" t="s">
        <v>223</v>
      </c>
      <c r="AS16" s="445" t="s">
        <v>223</v>
      </c>
      <c r="AT16" s="445" t="s">
        <v>223</v>
      </c>
      <c r="AU16" s="445" t="s">
        <v>223</v>
      </c>
      <c r="AV16" s="445" t="s">
        <v>223</v>
      </c>
      <c r="AW16" s="445" t="s">
        <v>223</v>
      </c>
      <c r="AX16" s="445" t="s">
        <v>223</v>
      </c>
    </row>
    <row r="17" spans="2:51" ht="27.6">
      <c r="B17" s="442" t="s">
        <v>331</v>
      </c>
      <c r="C17" s="442" t="s">
        <v>341</v>
      </c>
      <c r="D17" s="443" t="s">
        <v>239</v>
      </c>
      <c r="E17" s="444" t="s">
        <v>208</v>
      </c>
      <c r="F17" s="448" t="s">
        <v>342</v>
      </c>
      <c r="G17" s="448" t="s">
        <v>340</v>
      </c>
      <c r="H17" s="445" t="s">
        <v>266</v>
      </c>
      <c r="I17" s="445" t="s">
        <v>266</v>
      </c>
      <c r="J17" s="445" t="s">
        <v>266</v>
      </c>
      <c r="K17" s="445" t="s">
        <v>266</v>
      </c>
      <c r="L17" s="445" t="s">
        <v>266</v>
      </c>
      <c r="M17" s="449" t="s">
        <v>266</v>
      </c>
      <c r="N17" s="449" t="s">
        <v>266</v>
      </c>
      <c r="O17" s="449" t="s">
        <v>266</v>
      </c>
      <c r="P17" s="449" t="s">
        <v>266</v>
      </c>
      <c r="Q17" s="449" t="s">
        <v>266</v>
      </c>
      <c r="R17" s="445" t="s">
        <v>266</v>
      </c>
      <c r="S17" s="445" t="s">
        <v>266</v>
      </c>
      <c r="T17" s="445" t="s">
        <v>266</v>
      </c>
      <c r="U17" s="445" t="s">
        <v>266</v>
      </c>
      <c r="V17" s="445" t="s">
        <v>266</v>
      </c>
      <c r="W17" s="445" t="s">
        <v>266</v>
      </c>
      <c r="X17" s="445" t="s">
        <v>223</v>
      </c>
      <c r="Y17" s="445" t="s">
        <v>223</v>
      </c>
      <c r="Z17" s="445" t="s">
        <v>223</v>
      </c>
      <c r="AA17" s="445" t="s">
        <v>223</v>
      </c>
      <c r="AB17" s="445" t="s">
        <v>223</v>
      </c>
      <c r="AC17" s="445" t="s">
        <v>223</v>
      </c>
      <c r="AD17" s="445" t="s">
        <v>223</v>
      </c>
      <c r="AE17" s="445" t="s">
        <v>223</v>
      </c>
      <c r="AF17" s="445" t="s">
        <v>223</v>
      </c>
      <c r="AG17" s="445" t="s">
        <v>223</v>
      </c>
      <c r="AH17" s="445" t="s">
        <v>223</v>
      </c>
      <c r="AI17" s="445" t="s">
        <v>266</v>
      </c>
      <c r="AJ17" s="445" t="s">
        <v>223</v>
      </c>
      <c r="AK17" s="445" t="s">
        <v>223</v>
      </c>
      <c r="AL17" s="445" t="s">
        <v>223</v>
      </c>
      <c r="AM17" s="445" t="s">
        <v>223</v>
      </c>
      <c r="AN17" s="445" t="s">
        <v>223</v>
      </c>
      <c r="AO17" s="445" t="s">
        <v>223</v>
      </c>
      <c r="AP17" s="445" t="s">
        <v>223</v>
      </c>
      <c r="AQ17" s="445" t="s">
        <v>223</v>
      </c>
      <c r="AR17" s="445" t="s">
        <v>223</v>
      </c>
      <c r="AS17" s="445" t="s">
        <v>223</v>
      </c>
      <c r="AT17" s="445" t="s">
        <v>223</v>
      </c>
      <c r="AU17" s="445" t="s">
        <v>223</v>
      </c>
      <c r="AV17" s="445" t="s">
        <v>223</v>
      </c>
      <c r="AW17" s="445" t="s">
        <v>223</v>
      </c>
      <c r="AX17" s="445" t="s">
        <v>223</v>
      </c>
    </row>
    <row r="18" spans="2:51" ht="27.6">
      <c r="B18" s="442" t="s">
        <v>334</v>
      </c>
      <c r="C18" s="442" t="s">
        <v>334</v>
      </c>
      <c r="D18" s="444" t="s">
        <v>335</v>
      </c>
      <c r="E18" s="444" t="s">
        <v>208</v>
      </c>
      <c r="F18" s="448" t="s">
        <v>339</v>
      </c>
      <c r="G18" s="448" t="s">
        <v>340</v>
      </c>
      <c r="H18" s="445" t="s">
        <v>266</v>
      </c>
      <c r="I18" s="445" t="s">
        <v>266</v>
      </c>
      <c r="J18" s="445" t="s">
        <v>266</v>
      </c>
      <c r="K18" s="445" t="s">
        <v>266</v>
      </c>
      <c r="L18" s="445" t="s">
        <v>266</v>
      </c>
      <c r="M18" s="445" t="s">
        <v>266</v>
      </c>
      <c r="N18" s="445" t="s">
        <v>266</v>
      </c>
      <c r="O18" s="445" t="s">
        <v>266</v>
      </c>
      <c r="P18" s="445" t="s">
        <v>266</v>
      </c>
      <c r="Q18" s="445" t="s">
        <v>266</v>
      </c>
      <c r="R18" s="445" t="s">
        <v>266</v>
      </c>
      <c r="S18" s="445" t="s">
        <v>266</v>
      </c>
      <c r="T18" s="445" t="s">
        <v>266</v>
      </c>
      <c r="U18" s="445" t="s">
        <v>266</v>
      </c>
      <c r="V18" s="445" t="s">
        <v>266</v>
      </c>
      <c r="W18" s="445" t="s">
        <v>266</v>
      </c>
      <c r="X18" s="445" t="s">
        <v>223</v>
      </c>
      <c r="Y18" s="445" t="s">
        <v>223</v>
      </c>
      <c r="Z18" s="445" t="s">
        <v>223</v>
      </c>
      <c r="AA18" s="445" t="s">
        <v>223</v>
      </c>
      <c r="AB18" s="445" t="s">
        <v>223</v>
      </c>
      <c r="AC18" s="445" t="s">
        <v>223</v>
      </c>
      <c r="AD18" s="445" t="s">
        <v>223</v>
      </c>
      <c r="AE18" s="445" t="s">
        <v>223</v>
      </c>
      <c r="AF18" s="445" t="s">
        <v>223</v>
      </c>
      <c r="AG18" s="445" t="s">
        <v>223</v>
      </c>
      <c r="AH18" s="445" t="s">
        <v>223</v>
      </c>
      <c r="AI18" s="445" t="s">
        <v>266</v>
      </c>
      <c r="AJ18" s="445" t="s">
        <v>223</v>
      </c>
      <c r="AK18" s="445" t="s">
        <v>223</v>
      </c>
      <c r="AL18" s="445" t="s">
        <v>223</v>
      </c>
      <c r="AM18" s="445" t="s">
        <v>223</v>
      </c>
      <c r="AN18" s="445" t="s">
        <v>223</v>
      </c>
      <c r="AO18" s="445" t="s">
        <v>223</v>
      </c>
      <c r="AP18" s="445" t="s">
        <v>223</v>
      </c>
      <c r="AQ18" s="445" t="s">
        <v>223</v>
      </c>
      <c r="AR18" s="445" t="s">
        <v>223</v>
      </c>
      <c r="AS18" s="445" t="s">
        <v>223</v>
      </c>
      <c r="AT18" s="445" t="s">
        <v>223</v>
      </c>
      <c r="AU18" s="445" t="s">
        <v>223</v>
      </c>
      <c r="AV18" s="445" t="s">
        <v>223</v>
      </c>
      <c r="AW18" s="445" t="s">
        <v>223</v>
      </c>
      <c r="AX18" s="445" t="s">
        <v>223</v>
      </c>
    </row>
    <row r="19" spans="2:51" ht="27.6">
      <c r="B19" s="442" t="s">
        <v>336</v>
      </c>
      <c r="C19" s="442" t="s">
        <v>336</v>
      </c>
      <c r="D19" s="444" t="s">
        <v>337</v>
      </c>
      <c r="E19" s="444" t="s">
        <v>208</v>
      </c>
      <c r="F19" s="448" t="s">
        <v>342</v>
      </c>
      <c r="G19" s="448" t="s">
        <v>340</v>
      </c>
      <c r="H19" s="445" t="s">
        <v>266</v>
      </c>
      <c r="I19" s="445" t="s">
        <v>266</v>
      </c>
      <c r="J19" s="445" t="s">
        <v>266</v>
      </c>
      <c r="K19" s="445" t="s">
        <v>266</v>
      </c>
      <c r="L19" s="445" t="s">
        <v>266</v>
      </c>
      <c r="M19" s="449" t="s">
        <v>266</v>
      </c>
      <c r="N19" s="449" t="s">
        <v>266</v>
      </c>
      <c r="O19" s="449" t="s">
        <v>266</v>
      </c>
      <c r="P19" s="449" t="s">
        <v>266</v>
      </c>
      <c r="Q19" s="449" t="s">
        <v>266</v>
      </c>
      <c r="R19" s="445" t="s">
        <v>266</v>
      </c>
      <c r="S19" s="445" t="s">
        <v>266</v>
      </c>
      <c r="T19" s="445" t="s">
        <v>266</v>
      </c>
      <c r="U19" s="445" t="s">
        <v>266</v>
      </c>
      <c r="V19" s="445" t="s">
        <v>266</v>
      </c>
      <c r="W19" s="445" t="s">
        <v>266</v>
      </c>
      <c r="X19" s="445" t="s">
        <v>223</v>
      </c>
      <c r="Y19" s="445" t="s">
        <v>223</v>
      </c>
      <c r="Z19" s="445" t="s">
        <v>223</v>
      </c>
      <c r="AA19" s="445" t="s">
        <v>223</v>
      </c>
      <c r="AB19" s="445" t="s">
        <v>223</v>
      </c>
      <c r="AC19" s="445" t="s">
        <v>223</v>
      </c>
      <c r="AD19" s="445" t="s">
        <v>223</v>
      </c>
      <c r="AE19" s="445" t="s">
        <v>223</v>
      </c>
      <c r="AF19" s="445" t="s">
        <v>223</v>
      </c>
      <c r="AG19" s="445" t="s">
        <v>223</v>
      </c>
      <c r="AH19" s="445" t="s">
        <v>223</v>
      </c>
      <c r="AI19" s="445" t="s">
        <v>266</v>
      </c>
      <c r="AJ19" s="445" t="s">
        <v>223</v>
      </c>
      <c r="AK19" s="445" t="s">
        <v>223</v>
      </c>
      <c r="AL19" s="445" t="s">
        <v>223</v>
      </c>
      <c r="AM19" s="445" t="s">
        <v>223</v>
      </c>
      <c r="AN19" s="445" t="s">
        <v>223</v>
      </c>
      <c r="AO19" s="445" t="s">
        <v>223</v>
      </c>
      <c r="AP19" s="445" t="s">
        <v>223</v>
      </c>
      <c r="AQ19" s="445" t="s">
        <v>223</v>
      </c>
      <c r="AR19" s="445" t="s">
        <v>223</v>
      </c>
      <c r="AS19" s="445" t="s">
        <v>223</v>
      </c>
      <c r="AT19" s="445" t="s">
        <v>223</v>
      </c>
      <c r="AU19" s="445" t="s">
        <v>223</v>
      </c>
      <c r="AV19" s="445" t="s">
        <v>223</v>
      </c>
      <c r="AW19" s="445" t="s">
        <v>223</v>
      </c>
      <c r="AX19" s="445" t="s">
        <v>223</v>
      </c>
    </row>
    <row r="20" spans="2:51" ht="27.6">
      <c r="B20" s="442" t="s">
        <v>343</v>
      </c>
      <c r="C20" s="442" t="s">
        <v>344</v>
      </c>
      <c r="D20" s="443" t="s">
        <v>345</v>
      </c>
      <c r="E20" s="444" t="s">
        <v>124</v>
      </c>
      <c r="F20" s="448" t="s">
        <v>346</v>
      </c>
      <c r="G20" s="443" t="s">
        <v>173</v>
      </c>
      <c r="H20" s="445" t="s">
        <v>266</v>
      </c>
      <c r="I20" s="445" t="s">
        <v>266</v>
      </c>
      <c r="J20" s="445" t="s">
        <v>266</v>
      </c>
      <c r="K20" s="445" t="s">
        <v>266</v>
      </c>
      <c r="L20" s="445" t="s">
        <v>266</v>
      </c>
      <c r="M20" s="445" t="s">
        <v>266</v>
      </c>
      <c r="N20" s="445" t="s">
        <v>266</v>
      </c>
      <c r="O20" s="445" t="s">
        <v>266</v>
      </c>
      <c r="P20" s="445" t="s">
        <v>266</v>
      </c>
      <c r="Q20" s="445" t="s">
        <v>266</v>
      </c>
      <c r="R20" s="445" t="s">
        <v>266</v>
      </c>
      <c r="S20" s="445" t="s">
        <v>266</v>
      </c>
      <c r="T20" s="445" t="s">
        <v>266</v>
      </c>
      <c r="U20" s="445" t="s">
        <v>266</v>
      </c>
      <c r="V20" s="445" t="s">
        <v>266</v>
      </c>
      <c r="W20" s="445" t="s">
        <v>266</v>
      </c>
      <c r="X20" s="445" t="s">
        <v>223</v>
      </c>
      <c r="Y20" s="445" t="s">
        <v>223</v>
      </c>
      <c r="Z20" s="445" t="s">
        <v>223</v>
      </c>
      <c r="AA20" s="445" t="s">
        <v>223</v>
      </c>
      <c r="AB20" s="445" t="s">
        <v>223</v>
      </c>
      <c r="AC20" s="445" t="s">
        <v>223</v>
      </c>
      <c r="AD20" s="445" t="s">
        <v>223</v>
      </c>
      <c r="AE20" s="445" t="s">
        <v>223</v>
      </c>
      <c r="AF20" s="445" t="s">
        <v>223</v>
      </c>
      <c r="AG20" s="445" t="s">
        <v>223</v>
      </c>
      <c r="AH20" s="445" t="s">
        <v>223</v>
      </c>
      <c r="AI20" s="445" t="s">
        <v>266</v>
      </c>
      <c r="AJ20" s="445" t="s">
        <v>223</v>
      </c>
      <c r="AK20" s="445" t="s">
        <v>223</v>
      </c>
      <c r="AL20" s="445" t="s">
        <v>223</v>
      </c>
      <c r="AM20" s="445" t="s">
        <v>223</v>
      </c>
      <c r="AN20" s="445" t="s">
        <v>223</v>
      </c>
      <c r="AO20" s="445" t="s">
        <v>223</v>
      </c>
      <c r="AP20" s="445" t="s">
        <v>223</v>
      </c>
      <c r="AQ20" s="445" t="s">
        <v>266</v>
      </c>
      <c r="AR20" s="445" t="s">
        <v>223</v>
      </c>
      <c r="AS20" s="445" t="s">
        <v>223</v>
      </c>
      <c r="AT20" s="445" t="s">
        <v>223</v>
      </c>
      <c r="AU20" s="445" t="s">
        <v>223</v>
      </c>
      <c r="AV20" s="445" t="s">
        <v>223</v>
      </c>
      <c r="AW20" s="445" t="s">
        <v>223</v>
      </c>
      <c r="AX20" s="445" t="s">
        <v>223</v>
      </c>
    </row>
    <row r="21" spans="2:51" ht="27.6">
      <c r="B21" s="442" t="s">
        <v>347</v>
      </c>
      <c r="C21" s="442" t="s">
        <v>348</v>
      </c>
      <c r="D21" s="443" t="s">
        <v>349</v>
      </c>
      <c r="E21" s="444" t="s">
        <v>124</v>
      </c>
      <c r="F21" s="448" t="s">
        <v>346</v>
      </c>
      <c r="G21" s="443" t="s">
        <v>193</v>
      </c>
      <c r="H21" s="445" t="s">
        <v>266</v>
      </c>
      <c r="I21" s="445" t="s">
        <v>266</v>
      </c>
      <c r="J21" s="445" t="s">
        <v>266</v>
      </c>
      <c r="K21" s="445" t="s">
        <v>266</v>
      </c>
      <c r="L21" s="445" t="s">
        <v>266</v>
      </c>
      <c r="M21" s="445" t="s">
        <v>266</v>
      </c>
      <c r="N21" s="445" t="s">
        <v>266</v>
      </c>
      <c r="O21" s="445" t="s">
        <v>266</v>
      </c>
      <c r="P21" s="445" t="s">
        <v>266</v>
      </c>
      <c r="Q21" s="445" t="s">
        <v>266</v>
      </c>
      <c r="R21" s="445" t="s">
        <v>266</v>
      </c>
      <c r="S21" s="445" t="s">
        <v>266</v>
      </c>
      <c r="T21" s="445" t="s">
        <v>266</v>
      </c>
      <c r="U21" s="445" t="s">
        <v>266</v>
      </c>
      <c r="V21" s="445" t="s">
        <v>266</v>
      </c>
      <c r="W21" s="445" t="s">
        <v>266</v>
      </c>
      <c r="X21" s="445" t="s">
        <v>223</v>
      </c>
      <c r="Y21" s="445" t="s">
        <v>223</v>
      </c>
      <c r="Z21" s="445" t="s">
        <v>223</v>
      </c>
      <c r="AA21" s="445" t="s">
        <v>223</v>
      </c>
      <c r="AB21" s="445" t="s">
        <v>223</v>
      </c>
      <c r="AC21" s="445" t="s">
        <v>223</v>
      </c>
      <c r="AD21" s="445" t="s">
        <v>223</v>
      </c>
      <c r="AE21" s="445" t="s">
        <v>223</v>
      </c>
      <c r="AF21" s="445" t="s">
        <v>223</v>
      </c>
      <c r="AG21" s="445" t="s">
        <v>223</v>
      </c>
      <c r="AH21" s="445" t="s">
        <v>223</v>
      </c>
      <c r="AI21" s="445" t="s">
        <v>266</v>
      </c>
      <c r="AJ21" s="445" t="s">
        <v>223</v>
      </c>
      <c r="AK21" s="445" t="s">
        <v>223</v>
      </c>
      <c r="AL21" s="445" t="s">
        <v>223</v>
      </c>
      <c r="AM21" s="445" t="s">
        <v>223</v>
      </c>
      <c r="AN21" s="445" t="s">
        <v>223</v>
      </c>
      <c r="AO21" s="445" t="s">
        <v>223</v>
      </c>
      <c r="AP21" s="445" t="s">
        <v>223</v>
      </c>
      <c r="AQ21" s="445" t="s">
        <v>223</v>
      </c>
      <c r="AR21" s="445" t="s">
        <v>223</v>
      </c>
      <c r="AS21" s="445" t="s">
        <v>223</v>
      </c>
      <c r="AT21" s="445" t="s">
        <v>223</v>
      </c>
      <c r="AU21" s="445" t="s">
        <v>223</v>
      </c>
      <c r="AV21" s="445" t="s">
        <v>223</v>
      </c>
      <c r="AW21" s="445" t="s">
        <v>223</v>
      </c>
      <c r="AX21" s="445" t="s">
        <v>223</v>
      </c>
      <c r="AY21" s="445" t="s">
        <v>223</v>
      </c>
    </row>
    <row r="22" spans="2:51" ht="26.25" customHeight="1">
      <c r="B22" s="442" t="s">
        <v>350</v>
      </c>
      <c r="C22" s="442" t="s">
        <v>350</v>
      </c>
      <c r="D22" s="443" t="s">
        <v>150</v>
      </c>
      <c r="E22" s="444" t="s">
        <v>124</v>
      </c>
      <c r="F22" s="443" t="s">
        <v>351</v>
      </c>
      <c r="G22" s="443" t="s">
        <v>352</v>
      </c>
      <c r="H22" s="445" t="s">
        <v>266</v>
      </c>
      <c r="I22" s="445" t="s">
        <v>266</v>
      </c>
      <c r="J22" s="445" t="s">
        <v>266</v>
      </c>
      <c r="K22" s="445" t="s">
        <v>266</v>
      </c>
      <c r="L22" s="445" t="s">
        <v>266</v>
      </c>
      <c r="M22" s="445" t="s">
        <v>266</v>
      </c>
      <c r="N22" s="445" t="s">
        <v>266</v>
      </c>
      <c r="O22" s="445" t="s">
        <v>266</v>
      </c>
      <c r="P22" s="445" t="s">
        <v>266</v>
      </c>
      <c r="Q22" s="445" t="s">
        <v>266</v>
      </c>
      <c r="R22" s="445" t="s">
        <v>266</v>
      </c>
      <c r="S22" s="445" t="s">
        <v>266</v>
      </c>
      <c r="T22" s="445" t="s">
        <v>266</v>
      </c>
      <c r="U22" s="445" t="s">
        <v>266</v>
      </c>
      <c r="V22" s="445" t="s">
        <v>266</v>
      </c>
      <c r="W22" s="445" t="s">
        <v>266</v>
      </c>
      <c r="X22" s="445" t="s">
        <v>223</v>
      </c>
      <c r="Y22" s="445" t="s">
        <v>223</v>
      </c>
      <c r="Z22" s="445" t="s">
        <v>223</v>
      </c>
      <c r="AA22" s="445" t="s">
        <v>223</v>
      </c>
      <c r="AB22" s="445" t="s">
        <v>223</v>
      </c>
      <c r="AC22" s="445" t="s">
        <v>223</v>
      </c>
      <c r="AD22" s="445" t="s">
        <v>223</v>
      </c>
      <c r="AE22" s="445" t="s">
        <v>223</v>
      </c>
      <c r="AF22" s="445" t="s">
        <v>223</v>
      </c>
      <c r="AG22" s="445" t="s">
        <v>223</v>
      </c>
      <c r="AH22" s="445" t="s">
        <v>223</v>
      </c>
      <c r="AI22" s="445" t="s">
        <v>266</v>
      </c>
      <c r="AJ22" s="445" t="s">
        <v>223</v>
      </c>
      <c r="AK22" s="445" t="s">
        <v>223</v>
      </c>
      <c r="AL22" s="445" t="s">
        <v>223</v>
      </c>
      <c r="AM22" s="445" t="s">
        <v>223</v>
      </c>
      <c r="AN22" s="445" t="s">
        <v>223</v>
      </c>
      <c r="AO22" s="445" t="s">
        <v>223</v>
      </c>
      <c r="AP22" s="445" t="s">
        <v>223</v>
      </c>
      <c r="AQ22" s="445" t="s">
        <v>223</v>
      </c>
      <c r="AR22" s="445" t="s">
        <v>223</v>
      </c>
      <c r="AS22" s="445" t="s">
        <v>223</v>
      </c>
      <c r="AT22" s="445" t="s">
        <v>223</v>
      </c>
      <c r="AU22" s="445" t="s">
        <v>223</v>
      </c>
      <c r="AV22" s="449" t="s">
        <v>266</v>
      </c>
      <c r="AW22" s="445" t="s">
        <v>223</v>
      </c>
      <c r="AX22" s="445" t="s">
        <v>223</v>
      </c>
      <c r="AY22" s="449" t="s">
        <v>266</v>
      </c>
    </row>
    <row r="23" spans="2:51" ht="32.25" customHeight="1">
      <c r="B23" s="442" t="s">
        <v>353</v>
      </c>
      <c r="C23" s="442" t="s">
        <v>353</v>
      </c>
      <c r="D23" s="443" t="s">
        <v>148</v>
      </c>
      <c r="E23" s="444" t="s">
        <v>124</v>
      </c>
      <c r="F23" s="443" t="s">
        <v>354</v>
      </c>
      <c r="G23" s="443" t="s">
        <v>355</v>
      </c>
      <c r="H23" s="445" t="s">
        <v>266</v>
      </c>
      <c r="I23" s="445" t="s">
        <v>266</v>
      </c>
      <c r="J23" s="445" t="s">
        <v>266</v>
      </c>
      <c r="K23" s="445" t="s">
        <v>266</v>
      </c>
      <c r="L23" s="445" t="s">
        <v>266</v>
      </c>
      <c r="M23" s="445" t="s">
        <v>266</v>
      </c>
      <c r="N23" s="445" t="s">
        <v>266</v>
      </c>
      <c r="O23" s="445" t="s">
        <v>266</v>
      </c>
      <c r="P23" s="445" t="s">
        <v>266</v>
      </c>
      <c r="Q23" s="445" t="s">
        <v>266</v>
      </c>
      <c r="R23" s="445" t="s">
        <v>266</v>
      </c>
      <c r="S23" s="445" t="s">
        <v>266</v>
      </c>
      <c r="T23" s="445" t="s">
        <v>266</v>
      </c>
      <c r="U23" s="445" t="s">
        <v>266</v>
      </c>
      <c r="V23" s="445" t="s">
        <v>266</v>
      </c>
      <c r="W23" s="445" t="s">
        <v>266</v>
      </c>
      <c r="X23" s="445" t="s">
        <v>223</v>
      </c>
      <c r="Y23" s="445" t="s">
        <v>223</v>
      </c>
      <c r="Z23" s="445" t="s">
        <v>223</v>
      </c>
      <c r="AA23" s="445" t="s">
        <v>223</v>
      </c>
      <c r="AB23" s="445" t="s">
        <v>223</v>
      </c>
      <c r="AC23" s="445" t="s">
        <v>223</v>
      </c>
      <c r="AD23" s="445" t="s">
        <v>223</v>
      </c>
      <c r="AE23" s="445" t="s">
        <v>223</v>
      </c>
      <c r="AF23" s="445" t="s">
        <v>223</v>
      </c>
      <c r="AG23" s="445" t="s">
        <v>223</v>
      </c>
      <c r="AH23" s="445" t="s">
        <v>223</v>
      </c>
      <c r="AI23" s="445" t="s">
        <v>266</v>
      </c>
      <c r="AJ23" s="445" t="s">
        <v>223</v>
      </c>
      <c r="AK23" s="445" t="s">
        <v>223</v>
      </c>
      <c r="AL23" s="445" t="s">
        <v>223</v>
      </c>
      <c r="AM23" s="445" t="s">
        <v>223</v>
      </c>
      <c r="AN23" s="445" t="s">
        <v>223</v>
      </c>
      <c r="AO23" s="445" t="s">
        <v>223</v>
      </c>
      <c r="AP23" s="445" t="s">
        <v>223</v>
      </c>
      <c r="AQ23" s="445" t="s">
        <v>223</v>
      </c>
      <c r="AR23" s="445" t="s">
        <v>223</v>
      </c>
      <c r="AS23" s="445" t="s">
        <v>223</v>
      </c>
      <c r="AT23" s="445" t="s">
        <v>223</v>
      </c>
      <c r="AU23" s="445" t="s">
        <v>223</v>
      </c>
      <c r="AV23" s="449" t="s">
        <v>266</v>
      </c>
      <c r="AW23" s="445" t="s">
        <v>223</v>
      </c>
      <c r="AX23" s="445" t="s">
        <v>223</v>
      </c>
      <c r="AY23" s="449" t="s">
        <v>266</v>
      </c>
    </row>
    <row r="24" spans="2:51" ht="17.25" customHeight="1">
      <c r="B24" s="442" t="s">
        <v>356</v>
      </c>
      <c r="C24" s="442" t="s">
        <v>356</v>
      </c>
      <c r="D24" s="443" t="s">
        <v>357</v>
      </c>
      <c r="E24" s="444" t="s">
        <v>124</v>
      </c>
      <c r="F24" s="443" t="s">
        <v>358</v>
      </c>
      <c r="G24" s="443" t="s">
        <v>359</v>
      </c>
      <c r="H24" s="445" t="s">
        <v>266</v>
      </c>
      <c r="I24" s="445" t="s">
        <v>266</v>
      </c>
      <c r="J24" s="445" t="s">
        <v>266</v>
      </c>
      <c r="K24" s="445" t="s">
        <v>266</v>
      </c>
      <c r="L24" s="445" t="s">
        <v>266</v>
      </c>
      <c r="M24" s="445" t="s">
        <v>266</v>
      </c>
      <c r="N24" s="445" t="s">
        <v>266</v>
      </c>
      <c r="O24" s="445" t="s">
        <v>266</v>
      </c>
      <c r="P24" s="445" t="s">
        <v>266</v>
      </c>
      <c r="Q24" s="445" t="s">
        <v>266</v>
      </c>
      <c r="R24" s="445" t="s">
        <v>266</v>
      </c>
      <c r="S24" s="445" t="s">
        <v>266</v>
      </c>
      <c r="T24" s="445" t="s">
        <v>266</v>
      </c>
      <c r="U24" s="445" t="s">
        <v>266</v>
      </c>
      <c r="V24" s="445" t="s">
        <v>266</v>
      </c>
      <c r="W24" s="445" t="s">
        <v>266</v>
      </c>
      <c r="X24" s="445" t="s">
        <v>223</v>
      </c>
      <c r="Y24" s="449" t="s">
        <v>223</v>
      </c>
      <c r="Z24" s="445" t="s">
        <v>223</v>
      </c>
      <c r="AA24" s="445" t="s">
        <v>223</v>
      </c>
      <c r="AB24" s="445" t="s">
        <v>223</v>
      </c>
      <c r="AC24" s="445" t="s">
        <v>223</v>
      </c>
      <c r="AD24" s="445" t="s">
        <v>223</v>
      </c>
      <c r="AE24" s="445" t="s">
        <v>223</v>
      </c>
      <c r="AF24" s="445" t="s">
        <v>223</v>
      </c>
      <c r="AG24" s="445" t="s">
        <v>223</v>
      </c>
      <c r="AH24" s="445" t="s">
        <v>223</v>
      </c>
      <c r="AI24" s="445" t="s">
        <v>266</v>
      </c>
      <c r="AJ24" s="445" t="s">
        <v>223</v>
      </c>
      <c r="AK24" s="445" t="s">
        <v>223</v>
      </c>
      <c r="AL24" s="445" t="s">
        <v>223</v>
      </c>
      <c r="AM24" s="445" t="s">
        <v>223</v>
      </c>
      <c r="AN24" s="445" t="s">
        <v>223</v>
      </c>
      <c r="AO24" s="445" t="s">
        <v>223</v>
      </c>
      <c r="AP24" s="445" t="s">
        <v>223</v>
      </c>
      <c r="AQ24" s="445" t="s">
        <v>223</v>
      </c>
      <c r="AR24" s="445" t="s">
        <v>223</v>
      </c>
      <c r="AS24" s="445" t="s">
        <v>223</v>
      </c>
      <c r="AT24" s="445" t="s">
        <v>223</v>
      </c>
      <c r="AU24" s="445" t="s">
        <v>223</v>
      </c>
      <c r="AV24" s="445" t="s">
        <v>223</v>
      </c>
      <c r="AW24" s="449" t="s">
        <v>266</v>
      </c>
      <c r="AX24" s="445" t="s">
        <v>223</v>
      </c>
    </row>
    <row r="25" spans="2:51" ht="17.25" customHeight="1">
      <c r="B25" s="442" t="s">
        <v>360</v>
      </c>
      <c r="C25" s="442" t="s">
        <v>360</v>
      </c>
      <c r="D25" s="443" t="s">
        <v>357</v>
      </c>
      <c r="E25" s="444" t="s">
        <v>124</v>
      </c>
      <c r="F25" s="443" t="s">
        <v>361</v>
      </c>
      <c r="G25" s="443" t="s">
        <v>359</v>
      </c>
      <c r="H25" s="445" t="s">
        <v>266</v>
      </c>
      <c r="I25" s="445" t="s">
        <v>266</v>
      </c>
      <c r="J25" s="445" t="s">
        <v>266</v>
      </c>
      <c r="K25" s="445" t="s">
        <v>266</v>
      </c>
      <c r="L25" s="445" t="s">
        <v>266</v>
      </c>
      <c r="M25" s="445" t="s">
        <v>266</v>
      </c>
      <c r="N25" s="445" t="s">
        <v>266</v>
      </c>
      <c r="O25" s="445" t="s">
        <v>266</v>
      </c>
      <c r="P25" s="445" t="s">
        <v>266</v>
      </c>
      <c r="Q25" s="445" t="s">
        <v>266</v>
      </c>
      <c r="R25" s="445" t="s">
        <v>266</v>
      </c>
      <c r="S25" s="445" t="s">
        <v>266</v>
      </c>
      <c r="T25" s="445" t="s">
        <v>266</v>
      </c>
      <c r="U25" s="445" t="s">
        <v>266</v>
      </c>
      <c r="V25" s="445" t="s">
        <v>266</v>
      </c>
      <c r="W25" s="445" t="s">
        <v>266</v>
      </c>
      <c r="X25" s="445" t="s">
        <v>223</v>
      </c>
      <c r="Y25" s="449" t="s">
        <v>223</v>
      </c>
      <c r="Z25" s="445" t="s">
        <v>223</v>
      </c>
      <c r="AA25" s="445" t="s">
        <v>223</v>
      </c>
      <c r="AB25" s="445" t="s">
        <v>223</v>
      </c>
      <c r="AC25" s="445" t="s">
        <v>223</v>
      </c>
      <c r="AD25" s="445" t="s">
        <v>223</v>
      </c>
      <c r="AE25" s="445" t="s">
        <v>223</v>
      </c>
      <c r="AF25" s="445" t="s">
        <v>223</v>
      </c>
      <c r="AG25" s="445" t="s">
        <v>223</v>
      </c>
      <c r="AH25" s="445" t="s">
        <v>223</v>
      </c>
      <c r="AI25" s="445" t="s">
        <v>266</v>
      </c>
      <c r="AJ25" s="445" t="s">
        <v>223</v>
      </c>
      <c r="AK25" s="445" t="s">
        <v>223</v>
      </c>
      <c r="AL25" s="445" t="s">
        <v>223</v>
      </c>
      <c r="AM25" s="445" t="s">
        <v>223</v>
      </c>
      <c r="AN25" s="445" t="s">
        <v>223</v>
      </c>
      <c r="AO25" s="445" t="s">
        <v>223</v>
      </c>
      <c r="AP25" s="445" t="s">
        <v>223</v>
      </c>
      <c r="AQ25" s="445" t="s">
        <v>223</v>
      </c>
      <c r="AR25" s="445" t="s">
        <v>223</v>
      </c>
      <c r="AS25" s="445" t="s">
        <v>223</v>
      </c>
      <c r="AT25" s="445" t="s">
        <v>223</v>
      </c>
      <c r="AU25" s="445" t="s">
        <v>223</v>
      </c>
      <c r="AV25" s="445" t="s">
        <v>223</v>
      </c>
      <c r="AW25" s="449" t="s">
        <v>266</v>
      </c>
      <c r="AX25" s="445" t="s">
        <v>223</v>
      </c>
    </row>
    <row r="26" spans="2:51" ht="17.25" customHeight="1">
      <c r="B26" s="442" t="s">
        <v>362</v>
      </c>
      <c r="C26" s="442" t="s">
        <v>362</v>
      </c>
      <c r="D26" s="443" t="s">
        <v>357</v>
      </c>
      <c r="E26" s="444" t="s">
        <v>124</v>
      </c>
      <c r="F26" s="443" t="s">
        <v>363</v>
      </c>
      <c r="G26" s="443" t="s">
        <v>359</v>
      </c>
      <c r="H26" s="445" t="s">
        <v>266</v>
      </c>
      <c r="I26" s="445" t="s">
        <v>266</v>
      </c>
      <c r="J26" s="445" t="s">
        <v>266</v>
      </c>
      <c r="K26" s="445" t="s">
        <v>266</v>
      </c>
      <c r="L26" s="445" t="s">
        <v>266</v>
      </c>
      <c r="M26" s="445" t="s">
        <v>266</v>
      </c>
      <c r="N26" s="445" t="s">
        <v>266</v>
      </c>
      <c r="O26" s="445" t="s">
        <v>266</v>
      </c>
      <c r="P26" s="445" t="s">
        <v>266</v>
      </c>
      <c r="Q26" s="445" t="s">
        <v>266</v>
      </c>
      <c r="R26" s="445" t="s">
        <v>266</v>
      </c>
      <c r="S26" s="445" t="s">
        <v>266</v>
      </c>
      <c r="T26" s="445" t="s">
        <v>266</v>
      </c>
      <c r="U26" s="445" t="s">
        <v>266</v>
      </c>
      <c r="V26" s="445" t="s">
        <v>266</v>
      </c>
      <c r="W26" s="445" t="s">
        <v>266</v>
      </c>
      <c r="X26" s="445" t="s">
        <v>223</v>
      </c>
      <c r="Y26" s="449" t="s">
        <v>223</v>
      </c>
      <c r="Z26" s="445" t="s">
        <v>223</v>
      </c>
      <c r="AA26" s="445" t="s">
        <v>223</v>
      </c>
      <c r="AB26" s="445" t="s">
        <v>223</v>
      </c>
      <c r="AC26" s="445" t="s">
        <v>223</v>
      </c>
      <c r="AD26" s="445" t="s">
        <v>223</v>
      </c>
      <c r="AE26" s="445" t="s">
        <v>223</v>
      </c>
      <c r="AF26" s="445" t="s">
        <v>223</v>
      </c>
      <c r="AG26" s="445" t="s">
        <v>223</v>
      </c>
      <c r="AH26" s="445" t="s">
        <v>223</v>
      </c>
      <c r="AI26" s="445" t="s">
        <v>266</v>
      </c>
      <c r="AJ26" s="445" t="s">
        <v>223</v>
      </c>
      <c r="AK26" s="445" t="s">
        <v>223</v>
      </c>
      <c r="AL26" s="445" t="s">
        <v>223</v>
      </c>
      <c r="AM26" s="445" t="s">
        <v>223</v>
      </c>
      <c r="AN26" s="445" t="s">
        <v>223</v>
      </c>
      <c r="AO26" s="445" t="s">
        <v>223</v>
      </c>
      <c r="AP26" s="445" t="s">
        <v>223</v>
      </c>
      <c r="AQ26" s="445" t="s">
        <v>223</v>
      </c>
      <c r="AR26" s="445" t="s">
        <v>223</v>
      </c>
      <c r="AS26" s="445" t="s">
        <v>223</v>
      </c>
      <c r="AT26" s="445" t="s">
        <v>223</v>
      </c>
      <c r="AU26" s="445" t="s">
        <v>223</v>
      </c>
      <c r="AV26" s="445" t="s">
        <v>223</v>
      </c>
      <c r="AW26" s="449" t="s">
        <v>266</v>
      </c>
      <c r="AX26" s="445" t="s">
        <v>266</v>
      </c>
    </row>
    <row r="27" spans="2:51" ht="17.25" customHeight="1">
      <c r="B27" s="442" t="s">
        <v>364</v>
      </c>
      <c r="C27" s="442" t="s">
        <v>364</v>
      </c>
      <c r="D27" s="443" t="s">
        <v>357</v>
      </c>
      <c r="E27" s="444" t="s">
        <v>124</v>
      </c>
      <c r="F27" s="443" t="s">
        <v>365</v>
      </c>
      <c r="G27" s="443" t="s">
        <v>359</v>
      </c>
      <c r="H27" s="445" t="s">
        <v>266</v>
      </c>
      <c r="I27" s="445" t="s">
        <v>266</v>
      </c>
      <c r="J27" s="445" t="s">
        <v>266</v>
      </c>
      <c r="K27" s="445" t="s">
        <v>266</v>
      </c>
      <c r="L27" s="445" t="s">
        <v>266</v>
      </c>
      <c r="M27" s="445" t="s">
        <v>266</v>
      </c>
      <c r="N27" s="445" t="s">
        <v>266</v>
      </c>
      <c r="O27" s="445" t="s">
        <v>266</v>
      </c>
      <c r="P27" s="445" t="s">
        <v>266</v>
      </c>
      <c r="Q27" s="445" t="s">
        <v>266</v>
      </c>
      <c r="R27" s="445" t="s">
        <v>266</v>
      </c>
      <c r="S27" s="445" t="s">
        <v>266</v>
      </c>
      <c r="T27" s="445" t="s">
        <v>266</v>
      </c>
      <c r="U27" s="445" t="s">
        <v>266</v>
      </c>
      <c r="V27" s="445" t="s">
        <v>266</v>
      </c>
      <c r="W27" s="445" t="s">
        <v>266</v>
      </c>
      <c r="X27" s="445" t="s">
        <v>223</v>
      </c>
      <c r="Y27" s="449" t="s">
        <v>223</v>
      </c>
      <c r="Z27" s="445" t="s">
        <v>223</v>
      </c>
      <c r="AA27" s="445" t="s">
        <v>223</v>
      </c>
      <c r="AB27" s="445" t="s">
        <v>223</v>
      </c>
      <c r="AC27" s="445" t="s">
        <v>223</v>
      </c>
      <c r="AD27" s="445" t="s">
        <v>223</v>
      </c>
      <c r="AE27" s="445" t="s">
        <v>223</v>
      </c>
      <c r="AF27" s="445" t="s">
        <v>223</v>
      </c>
      <c r="AG27" s="445" t="s">
        <v>223</v>
      </c>
      <c r="AH27" s="445" t="s">
        <v>223</v>
      </c>
      <c r="AI27" s="445" t="s">
        <v>266</v>
      </c>
      <c r="AJ27" s="445" t="s">
        <v>223</v>
      </c>
      <c r="AK27" s="445" t="s">
        <v>223</v>
      </c>
      <c r="AL27" s="445" t="s">
        <v>223</v>
      </c>
      <c r="AM27" s="445" t="s">
        <v>223</v>
      </c>
      <c r="AN27" s="445" t="s">
        <v>223</v>
      </c>
      <c r="AO27" s="445" t="s">
        <v>223</v>
      </c>
      <c r="AP27" s="445" t="s">
        <v>223</v>
      </c>
      <c r="AQ27" s="445" t="s">
        <v>223</v>
      </c>
      <c r="AR27" s="445" t="s">
        <v>223</v>
      </c>
      <c r="AS27" s="445" t="s">
        <v>223</v>
      </c>
      <c r="AT27" s="445" t="s">
        <v>223</v>
      </c>
      <c r="AU27" s="445" t="s">
        <v>223</v>
      </c>
      <c r="AV27" s="445" t="s">
        <v>223</v>
      </c>
      <c r="AW27" s="449" t="s">
        <v>266</v>
      </c>
      <c r="AX27" s="445" t="s">
        <v>266</v>
      </c>
    </row>
    <row r="28" spans="2:51" ht="17.25" customHeight="1">
      <c r="B28" s="442" t="s">
        <v>366</v>
      </c>
      <c r="C28" s="442" t="s">
        <v>366</v>
      </c>
      <c r="D28" s="443" t="s">
        <v>357</v>
      </c>
      <c r="E28" s="444" t="s">
        <v>124</v>
      </c>
      <c r="F28" s="443" t="s">
        <v>367</v>
      </c>
      <c r="G28" s="443" t="s">
        <v>359</v>
      </c>
      <c r="H28" s="445" t="s">
        <v>266</v>
      </c>
      <c r="I28" s="445" t="s">
        <v>266</v>
      </c>
      <c r="J28" s="445" t="s">
        <v>266</v>
      </c>
      <c r="K28" s="445" t="s">
        <v>266</v>
      </c>
      <c r="L28" s="445" t="s">
        <v>266</v>
      </c>
      <c r="M28" s="445" t="s">
        <v>266</v>
      </c>
      <c r="N28" s="445" t="s">
        <v>266</v>
      </c>
      <c r="O28" s="445" t="s">
        <v>266</v>
      </c>
      <c r="P28" s="445" t="s">
        <v>266</v>
      </c>
      <c r="Q28" s="445" t="s">
        <v>266</v>
      </c>
      <c r="R28" s="445" t="s">
        <v>266</v>
      </c>
      <c r="S28" s="445" t="s">
        <v>266</v>
      </c>
      <c r="T28" s="445" t="s">
        <v>266</v>
      </c>
      <c r="U28" s="445" t="s">
        <v>266</v>
      </c>
      <c r="V28" s="445" t="s">
        <v>266</v>
      </c>
      <c r="W28" s="445" t="s">
        <v>266</v>
      </c>
      <c r="X28" s="445" t="s">
        <v>223</v>
      </c>
      <c r="Y28" s="449" t="s">
        <v>223</v>
      </c>
      <c r="Z28" s="445" t="s">
        <v>223</v>
      </c>
      <c r="AA28" s="445" t="s">
        <v>223</v>
      </c>
      <c r="AB28" s="445" t="s">
        <v>223</v>
      </c>
      <c r="AC28" s="445" t="s">
        <v>223</v>
      </c>
      <c r="AD28" s="445" t="s">
        <v>223</v>
      </c>
      <c r="AE28" s="445" t="s">
        <v>223</v>
      </c>
      <c r="AF28" s="445" t="s">
        <v>223</v>
      </c>
      <c r="AG28" s="445" t="s">
        <v>223</v>
      </c>
      <c r="AH28" s="445" t="s">
        <v>223</v>
      </c>
      <c r="AI28" s="445" t="s">
        <v>266</v>
      </c>
      <c r="AJ28" s="445" t="s">
        <v>223</v>
      </c>
      <c r="AK28" s="445" t="s">
        <v>223</v>
      </c>
      <c r="AL28" s="445" t="s">
        <v>223</v>
      </c>
      <c r="AM28" s="445" t="s">
        <v>223</v>
      </c>
      <c r="AN28" s="445" t="s">
        <v>223</v>
      </c>
      <c r="AO28" s="445" t="s">
        <v>223</v>
      </c>
      <c r="AP28" s="445" t="s">
        <v>223</v>
      </c>
      <c r="AQ28" s="445" t="s">
        <v>223</v>
      </c>
      <c r="AR28" s="445" t="s">
        <v>223</v>
      </c>
      <c r="AS28" s="445" t="s">
        <v>223</v>
      </c>
      <c r="AT28" s="445" t="s">
        <v>223</v>
      </c>
      <c r="AU28" s="445" t="s">
        <v>223</v>
      </c>
      <c r="AV28" s="445" t="s">
        <v>223</v>
      </c>
      <c r="AW28" s="449" t="s">
        <v>266</v>
      </c>
      <c r="AX28" s="445" t="s">
        <v>266</v>
      </c>
    </row>
    <row r="29" spans="2:51" ht="17.25" customHeight="1">
      <c r="B29" s="442" t="s">
        <v>368</v>
      </c>
      <c r="C29" s="442" t="s">
        <v>368</v>
      </c>
      <c r="D29" s="443" t="s">
        <v>357</v>
      </c>
      <c r="E29" s="444" t="s">
        <v>124</v>
      </c>
      <c r="F29" s="443" t="s">
        <v>369</v>
      </c>
      <c r="G29" s="443" t="s">
        <v>359</v>
      </c>
      <c r="H29" s="445" t="s">
        <v>266</v>
      </c>
      <c r="I29" s="445" t="s">
        <v>266</v>
      </c>
      <c r="J29" s="445" t="s">
        <v>266</v>
      </c>
      <c r="K29" s="445" t="s">
        <v>266</v>
      </c>
      <c r="L29" s="445" t="s">
        <v>266</v>
      </c>
      <c r="M29" s="445" t="s">
        <v>266</v>
      </c>
      <c r="N29" s="445" t="s">
        <v>266</v>
      </c>
      <c r="O29" s="445" t="s">
        <v>266</v>
      </c>
      <c r="P29" s="445" t="s">
        <v>266</v>
      </c>
      <c r="Q29" s="445" t="s">
        <v>266</v>
      </c>
      <c r="R29" s="445" t="s">
        <v>266</v>
      </c>
      <c r="S29" s="445" t="s">
        <v>266</v>
      </c>
      <c r="T29" s="445" t="s">
        <v>266</v>
      </c>
      <c r="U29" s="445" t="s">
        <v>266</v>
      </c>
      <c r="V29" s="445" t="s">
        <v>266</v>
      </c>
      <c r="W29" s="445" t="s">
        <v>266</v>
      </c>
      <c r="X29" s="445" t="s">
        <v>223</v>
      </c>
      <c r="Y29" s="449" t="s">
        <v>223</v>
      </c>
      <c r="Z29" s="445" t="s">
        <v>223</v>
      </c>
      <c r="AA29" s="445" t="s">
        <v>223</v>
      </c>
      <c r="AB29" s="445" t="s">
        <v>223</v>
      </c>
      <c r="AC29" s="445" t="s">
        <v>223</v>
      </c>
      <c r="AD29" s="445" t="s">
        <v>223</v>
      </c>
      <c r="AE29" s="445" t="s">
        <v>223</v>
      </c>
      <c r="AF29" s="445" t="s">
        <v>223</v>
      </c>
      <c r="AG29" s="445" t="s">
        <v>223</v>
      </c>
      <c r="AH29" s="445" t="s">
        <v>223</v>
      </c>
      <c r="AI29" s="445" t="s">
        <v>266</v>
      </c>
      <c r="AJ29" s="445" t="s">
        <v>223</v>
      </c>
      <c r="AK29" s="445" t="s">
        <v>223</v>
      </c>
      <c r="AL29" s="445" t="s">
        <v>223</v>
      </c>
      <c r="AM29" s="445" t="s">
        <v>223</v>
      </c>
      <c r="AN29" s="445" t="s">
        <v>223</v>
      </c>
      <c r="AO29" s="445" t="s">
        <v>223</v>
      </c>
      <c r="AP29" s="445" t="s">
        <v>223</v>
      </c>
      <c r="AQ29" s="445" t="s">
        <v>223</v>
      </c>
      <c r="AR29" s="445" t="s">
        <v>223</v>
      </c>
      <c r="AS29" s="445" t="s">
        <v>223</v>
      </c>
      <c r="AT29" s="445" t="s">
        <v>223</v>
      </c>
      <c r="AU29" s="445" t="s">
        <v>223</v>
      </c>
      <c r="AV29" s="445" t="s">
        <v>223</v>
      </c>
      <c r="AW29" s="449" t="s">
        <v>266</v>
      </c>
      <c r="AX29" s="445" t="s">
        <v>266</v>
      </c>
    </row>
    <row r="30" spans="2:51" ht="17.25" customHeight="1">
      <c r="B30" s="450" t="s">
        <v>370</v>
      </c>
      <c r="C30" s="450" t="s">
        <v>370</v>
      </c>
      <c r="D30" s="448" t="s">
        <v>371</v>
      </c>
      <c r="E30" s="448" t="s">
        <v>124</v>
      </c>
      <c r="F30" s="448" t="s">
        <v>372</v>
      </c>
      <c r="G30" s="448" t="s">
        <v>53</v>
      </c>
      <c r="H30" s="449" t="s">
        <v>223</v>
      </c>
      <c r="I30" s="449" t="s">
        <v>223</v>
      </c>
      <c r="J30" s="449" t="s">
        <v>223</v>
      </c>
      <c r="K30" s="449" t="s">
        <v>223</v>
      </c>
      <c r="L30" s="449" t="s">
        <v>223</v>
      </c>
      <c r="M30" s="449" t="s">
        <v>223</v>
      </c>
      <c r="N30" s="449" t="s">
        <v>223</v>
      </c>
      <c r="O30" s="449" t="s">
        <v>223</v>
      </c>
      <c r="P30" s="449" t="s">
        <v>223</v>
      </c>
      <c r="Q30" s="449" t="s">
        <v>223</v>
      </c>
      <c r="R30" s="449" t="s">
        <v>223</v>
      </c>
      <c r="S30" s="449" t="s">
        <v>223</v>
      </c>
      <c r="T30" s="449" t="s">
        <v>223</v>
      </c>
      <c r="U30" s="449" t="s">
        <v>223</v>
      </c>
      <c r="V30" s="449" t="s">
        <v>223</v>
      </c>
      <c r="W30" s="449" t="s">
        <v>223</v>
      </c>
      <c r="X30" s="449" t="s">
        <v>223</v>
      </c>
      <c r="Y30" s="449" t="s">
        <v>223</v>
      </c>
      <c r="Z30" s="449" t="s">
        <v>223</v>
      </c>
      <c r="AA30" s="449" t="s">
        <v>223</v>
      </c>
      <c r="AB30" s="449" t="s">
        <v>223</v>
      </c>
      <c r="AC30" s="448" t="s">
        <v>266</v>
      </c>
      <c r="AD30" s="449" t="s">
        <v>223</v>
      </c>
      <c r="AE30" s="449" t="s">
        <v>223</v>
      </c>
      <c r="AF30" s="449" t="s">
        <v>223</v>
      </c>
      <c r="AG30" s="449" t="s">
        <v>223</v>
      </c>
      <c r="AH30" s="449" t="s">
        <v>223</v>
      </c>
      <c r="AI30" s="449" t="s">
        <v>266</v>
      </c>
      <c r="AJ30" s="449" t="s">
        <v>223</v>
      </c>
      <c r="AK30" s="449" t="s">
        <v>223</v>
      </c>
      <c r="AL30" s="449" t="s">
        <v>223</v>
      </c>
      <c r="AM30" s="449" t="s">
        <v>223</v>
      </c>
      <c r="AN30" s="449" t="s">
        <v>223</v>
      </c>
      <c r="AO30" s="449" t="s">
        <v>223</v>
      </c>
      <c r="AP30" s="449" t="s">
        <v>223</v>
      </c>
      <c r="AQ30" s="449" t="s">
        <v>223</v>
      </c>
      <c r="AR30" s="449" t="s">
        <v>223</v>
      </c>
      <c r="AS30" s="449" t="s">
        <v>223</v>
      </c>
      <c r="AT30" s="449" t="s">
        <v>223</v>
      </c>
      <c r="AU30" s="449" t="s">
        <v>223</v>
      </c>
      <c r="AV30" s="449" t="s">
        <v>223</v>
      </c>
      <c r="AW30" s="449" t="s">
        <v>223</v>
      </c>
      <c r="AX30" s="449" t="s">
        <v>223</v>
      </c>
    </row>
    <row r="31" spans="2:51" ht="17.25" customHeight="1">
      <c r="B31" s="444"/>
      <c r="C31" s="444"/>
      <c r="H31" s="429"/>
      <c r="I31" s="429"/>
      <c r="J31" s="429"/>
      <c r="K31" s="429"/>
      <c r="L31" s="429"/>
      <c r="M31" s="429"/>
      <c r="N31" s="429"/>
      <c r="O31" s="429"/>
      <c r="P31" s="429"/>
      <c r="Q31" s="429"/>
    </row>
    <row r="32" spans="2:51" ht="17.25" customHeight="1">
      <c r="B32" s="444"/>
      <c r="C32" s="444"/>
      <c r="H32" s="429"/>
      <c r="I32" s="429"/>
      <c r="J32" s="429"/>
      <c r="K32" s="429"/>
      <c r="L32" s="429"/>
      <c r="M32" s="429"/>
      <c r="N32" s="429"/>
      <c r="O32" s="429"/>
      <c r="P32" s="429"/>
      <c r="Q32" s="429"/>
    </row>
    <row r="33" spans="2:17" ht="17.25" customHeight="1">
      <c r="B33" s="444"/>
      <c r="C33" s="444"/>
      <c r="H33" s="429"/>
      <c r="I33" s="429"/>
      <c r="J33" s="429"/>
      <c r="K33" s="429"/>
      <c r="L33" s="429"/>
      <c r="M33" s="429"/>
      <c r="N33" s="429"/>
      <c r="O33" s="429"/>
      <c r="P33" s="429"/>
      <c r="Q33" s="429"/>
    </row>
    <row r="34" spans="2:17" ht="17.25" customHeight="1">
      <c r="B34" s="444"/>
      <c r="C34" s="444"/>
      <c r="H34" s="429"/>
      <c r="I34" s="429"/>
      <c r="J34" s="429"/>
      <c r="K34" s="429"/>
      <c r="L34" s="429"/>
      <c r="M34" s="429"/>
      <c r="N34" s="429"/>
      <c r="O34" s="429"/>
      <c r="P34" s="429"/>
      <c r="Q34" s="429"/>
    </row>
    <row r="35" spans="2:17" ht="17.25" customHeight="1">
      <c r="B35" s="444"/>
      <c r="C35" s="444"/>
      <c r="H35" s="429"/>
      <c r="I35" s="429"/>
      <c r="J35" s="429"/>
      <c r="K35" s="429"/>
      <c r="L35" s="429"/>
      <c r="M35" s="429"/>
      <c r="N35" s="429"/>
      <c r="O35" s="429"/>
      <c r="P35" s="429"/>
      <c r="Q35" s="429"/>
    </row>
    <row r="36" spans="2:17" ht="17.25" customHeight="1">
      <c r="B36" s="444"/>
      <c r="C36" s="444"/>
      <c r="H36" s="429"/>
      <c r="I36" s="429"/>
      <c r="J36" s="429"/>
      <c r="K36" s="429"/>
      <c r="L36" s="429"/>
      <c r="M36" s="429"/>
      <c r="N36" s="429"/>
      <c r="O36" s="429"/>
      <c r="P36" s="429"/>
      <c r="Q36" s="429"/>
    </row>
    <row r="37" spans="2:17">
      <c r="B37" s="444"/>
      <c r="C37" s="444"/>
      <c r="H37" s="429"/>
      <c r="I37" s="429"/>
      <c r="J37" s="429"/>
      <c r="K37" s="429"/>
      <c r="L37" s="429"/>
      <c r="M37" s="429"/>
      <c r="N37" s="429"/>
      <c r="O37" s="429"/>
      <c r="P37" s="429"/>
      <c r="Q37" s="429"/>
    </row>
    <row r="38" spans="2:17" ht="17.25" customHeight="1">
      <c r="B38" s="444"/>
      <c r="C38" s="444"/>
      <c r="H38" s="429"/>
      <c r="I38" s="429"/>
      <c r="J38" s="429"/>
      <c r="K38" s="429"/>
      <c r="L38" s="429"/>
      <c r="M38" s="429"/>
      <c r="N38" s="429"/>
      <c r="O38" s="429"/>
      <c r="P38" s="429"/>
      <c r="Q38" s="429"/>
    </row>
    <row r="39" spans="2:17" ht="17.25" customHeight="1">
      <c r="B39" s="444"/>
      <c r="C39" s="444"/>
      <c r="H39" s="429"/>
      <c r="I39" s="429"/>
      <c r="J39" s="429"/>
      <c r="K39" s="429"/>
      <c r="L39" s="429"/>
      <c r="M39" s="429"/>
      <c r="N39" s="429"/>
      <c r="O39" s="429"/>
      <c r="P39" s="429"/>
      <c r="Q39" s="429"/>
    </row>
    <row r="40" spans="2:17" ht="17.25" customHeight="1">
      <c r="B40" s="444"/>
      <c r="C40" s="444"/>
      <c r="H40" s="429"/>
      <c r="I40" s="429"/>
      <c r="J40" s="429"/>
      <c r="K40" s="429"/>
      <c r="L40" s="429"/>
      <c r="M40" s="429"/>
      <c r="N40" s="429"/>
      <c r="O40" s="429"/>
      <c r="P40" s="429"/>
      <c r="Q40" s="429"/>
    </row>
    <row r="41" spans="2:17" ht="17.25" customHeight="1">
      <c r="B41" s="444"/>
      <c r="C41" s="444"/>
      <c r="H41" s="429"/>
      <c r="I41" s="429"/>
      <c r="J41" s="429"/>
      <c r="K41" s="429"/>
      <c r="L41" s="429"/>
      <c r="M41" s="429"/>
      <c r="N41" s="429"/>
      <c r="O41" s="429"/>
      <c r="P41" s="429"/>
      <c r="Q41" s="429"/>
    </row>
    <row r="42" spans="2:17" ht="17.25" customHeight="1">
      <c r="B42" s="444"/>
      <c r="C42" s="444"/>
      <c r="H42" s="429"/>
      <c r="I42" s="429"/>
      <c r="J42" s="429"/>
      <c r="K42" s="429"/>
      <c r="L42" s="429"/>
      <c r="M42" s="429"/>
      <c r="N42" s="429"/>
      <c r="O42" s="429"/>
      <c r="P42" s="429"/>
      <c r="Q42" s="429"/>
    </row>
    <row r="43" spans="2:17" ht="17.25" customHeight="1">
      <c r="B43" s="444"/>
      <c r="C43" s="444"/>
      <c r="H43" s="429"/>
      <c r="I43" s="429"/>
      <c r="J43" s="429"/>
      <c r="K43" s="429"/>
      <c r="L43" s="429"/>
      <c r="M43" s="429"/>
      <c r="N43" s="429"/>
      <c r="O43" s="429"/>
      <c r="P43" s="429"/>
      <c r="Q43" s="429"/>
    </row>
    <row r="44" spans="2:17" ht="17.25" customHeight="1">
      <c r="B44" s="444"/>
      <c r="C44" s="444"/>
      <c r="H44" s="429"/>
      <c r="I44" s="429"/>
      <c r="J44" s="429"/>
      <c r="K44" s="429"/>
      <c r="L44" s="429"/>
      <c r="M44" s="429"/>
      <c r="N44" s="429"/>
      <c r="O44" s="429"/>
      <c r="P44" s="429"/>
      <c r="Q44" s="429"/>
    </row>
    <row r="45" spans="2:17" ht="17.25" customHeight="1">
      <c r="B45" s="444"/>
      <c r="C45" s="444"/>
      <c r="H45" s="429"/>
      <c r="I45" s="429"/>
      <c r="J45" s="429"/>
      <c r="K45" s="429"/>
      <c r="L45" s="429"/>
      <c r="M45" s="429"/>
      <c r="N45" s="429"/>
      <c r="O45" s="429"/>
      <c r="P45" s="429"/>
      <c r="Q45" s="429"/>
    </row>
    <row r="46" spans="2:17">
      <c r="B46" s="444"/>
      <c r="C46" s="444"/>
      <c r="H46" s="429"/>
      <c r="I46" s="429"/>
      <c r="J46" s="429"/>
      <c r="K46" s="429"/>
      <c r="L46" s="429"/>
      <c r="M46" s="429"/>
      <c r="N46" s="429"/>
      <c r="O46" s="429"/>
      <c r="P46" s="429"/>
      <c r="Q46" s="429"/>
    </row>
    <row r="47" spans="2:17" ht="17.25" customHeight="1">
      <c r="B47" s="444"/>
      <c r="C47" s="444"/>
      <c r="H47" s="429"/>
      <c r="I47" s="429"/>
      <c r="J47" s="429"/>
      <c r="K47" s="429"/>
      <c r="L47" s="429"/>
      <c r="M47" s="429"/>
      <c r="N47" s="429"/>
      <c r="O47" s="429"/>
      <c r="P47" s="429"/>
      <c r="Q47" s="429"/>
    </row>
    <row r="48" spans="2:17" ht="17.25" customHeight="1">
      <c r="B48" s="444"/>
      <c r="C48" s="444"/>
      <c r="H48" s="429"/>
      <c r="I48" s="429"/>
      <c r="J48" s="429"/>
      <c r="K48" s="429"/>
      <c r="L48" s="429"/>
      <c r="M48" s="429"/>
      <c r="N48" s="429"/>
      <c r="O48" s="429"/>
      <c r="P48" s="429"/>
      <c r="Q48" s="429"/>
    </row>
    <row r="49" spans="2:17" ht="17.25" customHeight="1">
      <c r="B49" s="444"/>
      <c r="C49" s="444"/>
      <c r="H49" s="429"/>
      <c r="I49" s="429"/>
      <c r="J49" s="429"/>
      <c r="K49" s="429"/>
      <c r="L49" s="429"/>
      <c r="M49" s="429"/>
      <c r="N49" s="429"/>
      <c r="O49" s="429"/>
      <c r="P49" s="429"/>
      <c r="Q49" s="429"/>
    </row>
    <row r="50" spans="2:17" ht="17.25" customHeight="1">
      <c r="B50" s="444"/>
      <c r="C50" s="444"/>
      <c r="H50" s="429"/>
      <c r="I50" s="429"/>
      <c r="J50" s="429"/>
      <c r="K50" s="429"/>
      <c r="L50" s="429"/>
      <c r="M50" s="429"/>
      <c r="N50" s="429"/>
      <c r="O50" s="429"/>
      <c r="P50" s="429"/>
      <c r="Q50" s="429"/>
    </row>
    <row r="51" spans="2:17" ht="17.25" customHeight="1">
      <c r="B51" s="444"/>
      <c r="C51" s="444"/>
      <c r="H51" s="429"/>
      <c r="I51" s="429"/>
      <c r="J51" s="429"/>
      <c r="K51" s="429"/>
      <c r="L51" s="429"/>
      <c r="M51" s="429"/>
      <c r="N51" s="429"/>
      <c r="O51" s="429"/>
      <c r="P51" s="429"/>
      <c r="Q51" s="429"/>
    </row>
    <row r="52" spans="2:17" ht="17.25" customHeight="1">
      <c r="B52" s="444"/>
      <c r="C52" s="444"/>
      <c r="H52" s="429"/>
      <c r="I52" s="429"/>
      <c r="J52" s="429"/>
      <c r="K52" s="429"/>
      <c r="L52" s="429"/>
      <c r="M52" s="429"/>
      <c r="N52" s="429"/>
      <c r="O52" s="429"/>
      <c r="P52" s="429"/>
      <c r="Q52" s="429"/>
    </row>
    <row r="53" spans="2:17" ht="17.25" customHeight="1">
      <c r="B53" s="444"/>
      <c r="C53" s="444"/>
      <c r="H53" s="429"/>
      <c r="I53" s="429"/>
      <c r="J53" s="429"/>
      <c r="K53" s="429"/>
      <c r="L53" s="429"/>
      <c r="M53" s="429"/>
      <c r="N53" s="429"/>
      <c r="O53" s="429"/>
      <c r="P53" s="429"/>
      <c r="Q53" s="429"/>
    </row>
    <row r="54" spans="2:17" ht="17.25" customHeight="1">
      <c r="B54" s="444"/>
      <c r="C54" s="444"/>
      <c r="H54" s="429"/>
      <c r="I54" s="429"/>
      <c r="J54" s="429"/>
      <c r="K54" s="429"/>
      <c r="L54" s="429"/>
      <c r="M54" s="429"/>
      <c r="N54" s="429"/>
      <c r="O54" s="429"/>
      <c r="P54" s="429"/>
      <c r="Q54" s="429"/>
    </row>
    <row r="55" spans="2:17">
      <c r="B55" s="444"/>
      <c r="C55" s="444"/>
      <c r="H55" s="429"/>
      <c r="I55" s="429"/>
      <c r="J55" s="429"/>
      <c r="K55" s="429"/>
      <c r="L55" s="429"/>
      <c r="M55" s="429"/>
      <c r="N55" s="429"/>
      <c r="O55" s="429"/>
      <c r="P55" s="429"/>
      <c r="Q55" s="429"/>
    </row>
    <row r="56" spans="2:17" ht="17.25" customHeight="1">
      <c r="B56" s="444"/>
      <c r="C56" s="444"/>
      <c r="H56" s="429"/>
      <c r="I56" s="429"/>
      <c r="J56" s="429"/>
      <c r="K56" s="429"/>
      <c r="L56" s="429"/>
      <c r="M56" s="429"/>
      <c r="N56" s="429"/>
      <c r="O56" s="429"/>
      <c r="P56" s="429"/>
      <c r="Q56" s="429"/>
    </row>
    <row r="57" spans="2:17" ht="17.25" customHeight="1">
      <c r="B57" s="444"/>
      <c r="C57" s="444"/>
      <c r="H57" s="429"/>
      <c r="I57" s="429"/>
      <c r="J57" s="429"/>
      <c r="K57" s="429"/>
      <c r="L57" s="429"/>
      <c r="M57" s="429"/>
      <c r="N57" s="429"/>
      <c r="O57" s="429"/>
      <c r="P57" s="429"/>
      <c r="Q57" s="429"/>
    </row>
    <row r="58" spans="2:17" ht="17.25" customHeight="1">
      <c r="B58" s="444"/>
      <c r="C58" s="444"/>
      <c r="H58" s="429"/>
      <c r="I58" s="429"/>
      <c r="J58" s="429"/>
      <c r="K58" s="429"/>
      <c r="L58" s="429"/>
      <c r="M58" s="429"/>
      <c r="N58" s="429"/>
      <c r="O58" s="429"/>
      <c r="P58" s="429"/>
      <c r="Q58" s="429"/>
    </row>
    <row r="59" spans="2:17" ht="17.25" customHeight="1">
      <c r="B59" s="444"/>
      <c r="C59" s="444"/>
      <c r="H59" s="429"/>
      <c r="I59" s="429"/>
      <c r="J59" s="429"/>
      <c r="K59" s="429"/>
      <c r="L59" s="429"/>
      <c r="M59" s="429"/>
      <c r="N59" s="429"/>
      <c r="O59" s="429"/>
      <c r="P59" s="429"/>
      <c r="Q59" s="429"/>
    </row>
    <row r="60" spans="2:17" ht="17.25" customHeight="1">
      <c r="B60" s="444"/>
      <c r="C60" s="444"/>
      <c r="H60" s="429"/>
      <c r="I60" s="429"/>
      <c r="J60" s="429"/>
      <c r="K60" s="429"/>
      <c r="L60" s="429"/>
      <c r="M60" s="429"/>
      <c r="N60" s="429"/>
      <c r="O60" s="429"/>
      <c r="P60" s="429"/>
      <c r="Q60" s="429"/>
    </row>
    <row r="61" spans="2:17" ht="17.25" customHeight="1">
      <c r="B61" s="444"/>
      <c r="C61" s="444"/>
      <c r="H61" s="429"/>
      <c r="I61" s="429"/>
      <c r="J61" s="429"/>
      <c r="K61" s="429"/>
      <c r="L61" s="429"/>
      <c r="M61" s="429"/>
      <c r="N61" s="429"/>
      <c r="O61" s="429"/>
      <c r="P61" s="429"/>
      <c r="Q61" s="429"/>
    </row>
    <row r="62" spans="2:17" ht="17.25" customHeight="1">
      <c r="B62" s="444"/>
      <c r="C62" s="444"/>
      <c r="H62" s="429"/>
      <c r="I62" s="429"/>
      <c r="J62" s="429"/>
      <c r="K62" s="429"/>
      <c r="L62" s="429"/>
      <c r="M62" s="429"/>
      <c r="N62" s="429"/>
      <c r="O62" s="429"/>
      <c r="P62" s="429"/>
      <c r="Q62" s="429"/>
    </row>
    <row r="63" spans="2:17" ht="17.25" customHeight="1">
      <c r="B63" s="444"/>
      <c r="C63" s="444"/>
      <c r="H63" s="429"/>
      <c r="I63" s="429"/>
      <c r="J63" s="429"/>
      <c r="K63" s="429"/>
      <c r="L63" s="429"/>
      <c r="M63" s="429"/>
      <c r="N63" s="429"/>
      <c r="O63" s="429"/>
      <c r="P63" s="429"/>
      <c r="Q63" s="429"/>
    </row>
    <row r="64" spans="2:17">
      <c r="B64" s="444"/>
      <c r="C64" s="444"/>
      <c r="H64" s="429"/>
      <c r="I64" s="429"/>
      <c r="J64" s="429"/>
      <c r="K64" s="429"/>
      <c r="L64" s="429"/>
      <c r="M64" s="429"/>
      <c r="N64" s="429"/>
      <c r="O64" s="429"/>
      <c r="P64" s="429"/>
      <c r="Q64" s="429"/>
    </row>
    <row r="65" spans="2:17" ht="17.25" customHeight="1">
      <c r="B65" s="444"/>
      <c r="C65" s="444"/>
      <c r="H65" s="429"/>
      <c r="I65" s="429"/>
      <c r="J65" s="429"/>
      <c r="K65" s="429"/>
      <c r="L65" s="429"/>
      <c r="M65" s="429"/>
      <c r="N65" s="429"/>
      <c r="O65" s="429"/>
      <c r="P65" s="429"/>
      <c r="Q65" s="429"/>
    </row>
    <row r="66" spans="2:17" ht="17.25" customHeight="1">
      <c r="B66" s="444"/>
      <c r="C66" s="444"/>
      <c r="H66" s="429"/>
      <c r="I66" s="429"/>
      <c r="J66" s="429"/>
      <c r="K66" s="429"/>
      <c r="L66" s="429"/>
      <c r="M66" s="429"/>
      <c r="N66" s="429"/>
      <c r="O66" s="429"/>
      <c r="P66" s="429"/>
      <c r="Q66" s="429"/>
    </row>
    <row r="67" spans="2:17" ht="17.25" customHeight="1">
      <c r="B67" s="444"/>
      <c r="C67" s="444"/>
      <c r="H67" s="429"/>
      <c r="I67" s="429"/>
      <c r="J67" s="429"/>
      <c r="K67" s="429"/>
      <c r="L67" s="429"/>
      <c r="M67" s="429"/>
      <c r="N67" s="429"/>
      <c r="O67" s="429"/>
      <c r="P67" s="429"/>
      <c r="Q67" s="429"/>
    </row>
    <row r="68" spans="2:17" ht="17.25" customHeight="1">
      <c r="B68" s="444"/>
      <c r="C68" s="444"/>
      <c r="H68" s="429"/>
      <c r="I68" s="429"/>
      <c r="J68" s="429"/>
      <c r="K68" s="429"/>
      <c r="L68" s="429"/>
      <c r="M68" s="429"/>
      <c r="N68" s="429"/>
      <c r="O68" s="429"/>
      <c r="P68" s="429"/>
      <c r="Q68" s="429"/>
    </row>
    <row r="69" spans="2:17" ht="17.25" customHeight="1">
      <c r="B69" s="444"/>
      <c r="C69" s="444"/>
      <c r="H69" s="429"/>
      <c r="I69" s="429"/>
      <c r="J69" s="429"/>
      <c r="K69" s="429"/>
      <c r="L69" s="429"/>
      <c r="M69" s="429"/>
      <c r="N69" s="429"/>
      <c r="O69" s="429"/>
      <c r="P69" s="429"/>
      <c r="Q69" s="429"/>
    </row>
    <row r="70" spans="2:17" ht="17.25" customHeight="1">
      <c r="B70" s="444"/>
      <c r="C70" s="444"/>
      <c r="H70" s="429"/>
      <c r="I70" s="429"/>
      <c r="J70" s="429"/>
      <c r="K70" s="429"/>
      <c r="L70" s="429"/>
      <c r="M70" s="429"/>
      <c r="N70" s="429"/>
      <c r="O70" s="429"/>
      <c r="P70" s="429"/>
      <c r="Q70" s="429"/>
    </row>
    <row r="71" spans="2:17" ht="17.25" customHeight="1">
      <c r="B71" s="444"/>
      <c r="C71" s="444"/>
      <c r="H71" s="429"/>
      <c r="I71" s="429"/>
      <c r="J71" s="429"/>
      <c r="K71" s="429"/>
      <c r="L71" s="429"/>
      <c r="M71" s="429"/>
      <c r="N71" s="429"/>
      <c r="O71" s="429"/>
      <c r="P71" s="429"/>
      <c r="Q71" s="429"/>
    </row>
    <row r="72" spans="2:17" ht="17.25" customHeight="1">
      <c r="B72" s="444"/>
      <c r="C72" s="444"/>
      <c r="H72" s="429"/>
      <c r="I72" s="429"/>
      <c r="J72" s="429"/>
      <c r="K72" s="429"/>
      <c r="L72" s="429"/>
      <c r="M72" s="429"/>
      <c r="N72" s="429"/>
      <c r="O72" s="429"/>
      <c r="P72" s="429"/>
      <c r="Q72" s="429"/>
    </row>
    <row r="73" spans="2:17">
      <c r="B73" s="444"/>
      <c r="C73" s="444"/>
      <c r="H73" s="429"/>
      <c r="I73" s="429"/>
      <c r="J73" s="429"/>
      <c r="K73" s="429"/>
      <c r="L73" s="429"/>
      <c r="M73" s="429"/>
      <c r="N73" s="429"/>
      <c r="O73" s="429"/>
      <c r="P73" s="429"/>
      <c r="Q73" s="429"/>
    </row>
    <row r="74" spans="2:17" ht="17.25" customHeight="1">
      <c r="B74" s="444"/>
      <c r="C74" s="444"/>
      <c r="H74" s="429"/>
      <c r="I74" s="429"/>
      <c r="J74" s="429"/>
      <c r="K74" s="429"/>
      <c r="L74" s="429"/>
      <c r="M74" s="429"/>
      <c r="N74" s="429"/>
      <c r="O74" s="429"/>
      <c r="P74" s="429"/>
      <c r="Q74" s="429"/>
    </row>
    <row r="75" spans="2:17" ht="17.25" customHeight="1">
      <c r="B75" s="444"/>
      <c r="C75" s="444"/>
      <c r="H75" s="429"/>
      <c r="I75" s="429"/>
      <c r="J75" s="429"/>
      <c r="K75" s="429"/>
      <c r="L75" s="429"/>
      <c r="M75" s="429"/>
      <c r="N75" s="429"/>
      <c r="O75" s="429"/>
      <c r="P75" s="429"/>
      <c r="Q75" s="429"/>
    </row>
    <row r="76" spans="2:17" ht="17.25" customHeight="1">
      <c r="B76" s="444"/>
      <c r="C76" s="444"/>
      <c r="H76" s="429"/>
      <c r="I76" s="429"/>
      <c r="J76" s="429"/>
      <c r="K76" s="429"/>
      <c r="L76" s="429"/>
      <c r="M76" s="429"/>
      <c r="N76" s="429"/>
      <c r="O76" s="429"/>
      <c r="P76" s="429"/>
      <c r="Q76" s="429"/>
    </row>
    <row r="77" spans="2:17" ht="17.25" customHeight="1">
      <c r="B77" s="444"/>
      <c r="C77" s="444"/>
      <c r="H77" s="429"/>
      <c r="I77" s="429"/>
      <c r="J77" s="429"/>
      <c r="K77" s="429"/>
      <c r="L77" s="429"/>
      <c r="M77" s="429"/>
      <c r="N77" s="429"/>
      <c r="O77" s="429"/>
      <c r="P77" s="429"/>
      <c r="Q77" s="429"/>
    </row>
    <row r="78" spans="2:17" ht="17.25" customHeight="1">
      <c r="B78" s="444"/>
      <c r="C78" s="444"/>
      <c r="H78" s="429"/>
      <c r="I78" s="429"/>
      <c r="J78" s="429"/>
      <c r="K78" s="429"/>
      <c r="L78" s="429"/>
      <c r="M78" s="429"/>
      <c r="N78" s="429"/>
      <c r="O78" s="429"/>
      <c r="P78" s="429"/>
      <c r="Q78" s="429"/>
    </row>
    <row r="79" spans="2:17" ht="17.25" customHeight="1">
      <c r="B79" s="444"/>
      <c r="C79" s="444"/>
      <c r="H79" s="429"/>
      <c r="I79" s="429"/>
      <c r="J79" s="429"/>
      <c r="K79" s="429"/>
      <c r="L79" s="429"/>
      <c r="M79" s="429"/>
      <c r="N79" s="429"/>
      <c r="O79" s="429"/>
      <c r="P79" s="429"/>
      <c r="Q79" s="429"/>
    </row>
    <row r="80" spans="2:17" ht="17.25" customHeight="1">
      <c r="B80" s="444"/>
      <c r="C80" s="444"/>
      <c r="H80" s="429"/>
      <c r="I80" s="429"/>
      <c r="J80" s="429"/>
      <c r="K80" s="429"/>
      <c r="L80" s="429"/>
      <c r="M80" s="429"/>
      <c r="N80" s="429"/>
      <c r="O80" s="429"/>
      <c r="P80" s="429"/>
      <c r="Q80" s="429"/>
    </row>
    <row r="81" spans="2:17" ht="17.25" customHeight="1">
      <c r="B81" s="444"/>
      <c r="C81" s="444"/>
      <c r="H81" s="429"/>
      <c r="I81" s="429"/>
      <c r="J81" s="429"/>
      <c r="K81" s="429"/>
      <c r="L81" s="429"/>
      <c r="M81" s="429"/>
      <c r="N81" s="429"/>
      <c r="O81" s="429"/>
      <c r="P81" s="429"/>
      <c r="Q81" s="429"/>
    </row>
    <row r="82" spans="2:17">
      <c r="B82" s="444"/>
      <c r="C82" s="444"/>
      <c r="H82" s="429"/>
      <c r="I82" s="429"/>
      <c r="J82" s="429"/>
      <c r="K82" s="429"/>
      <c r="L82" s="429"/>
      <c r="M82" s="429"/>
      <c r="N82" s="429"/>
      <c r="O82" s="429"/>
      <c r="P82" s="429"/>
      <c r="Q82" s="429"/>
    </row>
    <row r="83" spans="2:17" ht="17.25" customHeight="1">
      <c r="B83" s="444"/>
      <c r="C83" s="444"/>
      <c r="H83" s="429"/>
      <c r="I83" s="429"/>
      <c r="J83" s="429"/>
      <c r="K83" s="429"/>
      <c r="L83" s="429"/>
      <c r="M83" s="429"/>
      <c r="N83" s="429"/>
      <c r="O83" s="429"/>
      <c r="P83" s="429"/>
      <c r="Q83" s="429"/>
    </row>
    <row r="84" spans="2:17" ht="17.25" customHeight="1">
      <c r="B84" s="444"/>
      <c r="C84" s="444"/>
      <c r="H84" s="429"/>
      <c r="I84" s="429"/>
      <c r="J84" s="429"/>
      <c r="K84" s="429"/>
      <c r="L84" s="429"/>
      <c r="M84" s="429"/>
      <c r="N84" s="429"/>
      <c r="O84" s="429"/>
      <c r="P84" s="429"/>
      <c r="Q84" s="429"/>
    </row>
    <row r="85" spans="2:17" ht="17.25" customHeight="1">
      <c r="B85" s="444"/>
      <c r="C85" s="444"/>
      <c r="H85" s="429"/>
      <c r="I85" s="429"/>
      <c r="J85" s="429"/>
      <c r="K85" s="429"/>
      <c r="L85" s="429"/>
      <c r="M85" s="429"/>
      <c r="N85" s="429"/>
      <c r="O85" s="429"/>
      <c r="P85" s="429"/>
      <c r="Q85" s="429"/>
    </row>
    <row r="86" spans="2:17" ht="17.25" customHeight="1">
      <c r="B86" s="444"/>
      <c r="C86" s="444"/>
      <c r="H86" s="429"/>
      <c r="I86" s="429"/>
      <c r="J86" s="429"/>
      <c r="K86" s="429"/>
      <c r="L86" s="429"/>
      <c r="M86" s="429"/>
      <c r="N86" s="429"/>
      <c r="O86" s="429"/>
      <c r="P86" s="429"/>
      <c r="Q86" s="429"/>
    </row>
    <row r="87" spans="2:17" ht="17.25" customHeight="1">
      <c r="B87" s="444"/>
      <c r="C87" s="444"/>
      <c r="H87" s="429"/>
      <c r="I87" s="429"/>
      <c r="J87" s="429"/>
      <c r="K87" s="429"/>
      <c r="L87" s="429"/>
      <c r="M87" s="429"/>
      <c r="N87" s="429"/>
      <c r="O87" s="429"/>
      <c r="P87" s="429"/>
      <c r="Q87" s="429"/>
    </row>
    <row r="88" spans="2:17" ht="17.25" customHeight="1">
      <c r="B88" s="444"/>
      <c r="C88" s="444"/>
      <c r="H88" s="429"/>
      <c r="I88" s="429"/>
      <c r="J88" s="429"/>
      <c r="K88" s="429"/>
      <c r="L88" s="429"/>
      <c r="M88" s="429"/>
      <c r="N88" s="429"/>
      <c r="O88" s="429"/>
      <c r="P88" s="429"/>
      <c r="Q88" s="429"/>
    </row>
    <row r="89" spans="2:17" ht="17.25" customHeight="1">
      <c r="B89" s="444"/>
      <c r="C89" s="444"/>
      <c r="H89" s="429"/>
      <c r="I89" s="429"/>
      <c r="J89" s="429"/>
      <c r="K89" s="429"/>
      <c r="L89" s="429"/>
      <c r="M89" s="429"/>
      <c r="N89" s="429"/>
      <c r="O89" s="429"/>
      <c r="P89" s="429"/>
      <c r="Q89" s="429"/>
    </row>
    <row r="90" spans="2:17" ht="17.25" customHeight="1">
      <c r="B90" s="444"/>
      <c r="C90" s="444"/>
      <c r="H90" s="429"/>
      <c r="I90" s="429"/>
      <c r="J90" s="429"/>
      <c r="K90" s="429"/>
      <c r="L90" s="429"/>
      <c r="M90" s="429"/>
      <c r="N90" s="429"/>
      <c r="O90" s="429"/>
      <c r="P90" s="429"/>
      <c r="Q90" s="429"/>
    </row>
    <row r="91" spans="2:17">
      <c r="B91" s="444"/>
      <c r="C91" s="444"/>
      <c r="H91" s="429"/>
      <c r="I91" s="429"/>
      <c r="J91" s="429"/>
      <c r="K91" s="429"/>
      <c r="L91" s="429"/>
      <c r="M91" s="429"/>
      <c r="N91" s="429"/>
      <c r="O91" s="429"/>
      <c r="P91" s="429"/>
      <c r="Q91" s="429"/>
    </row>
    <row r="92" spans="2:17" ht="17.25" customHeight="1">
      <c r="B92" s="444"/>
      <c r="C92" s="444"/>
      <c r="H92" s="429"/>
      <c r="I92" s="429"/>
      <c r="J92" s="429"/>
      <c r="K92" s="429"/>
      <c r="L92" s="429"/>
      <c r="M92" s="429"/>
      <c r="N92" s="429"/>
      <c r="O92" s="429"/>
      <c r="P92" s="429"/>
      <c r="Q92" s="429"/>
    </row>
    <row r="93" spans="2:17" ht="17.25" customHeight="1">
      <c r="B93" s="444"/>
      <c r="C93" s="444"/>
      <c r="H93" s="429"/>
      <c r="I93" s="429"/>
      <c r="J93" s="429"/>
      <c r="K93" s="429"/>
      <c r="L93" s="429"/>
      <c r="M93" s="429"/>
      <c r="N93" s="429"/>
      <c r="O93" s="429"/>
      <c r="P93" s="429"/>
      <c r="Q93" s="429"/>
    </row>
    <row r="94" spans="2:17" ht="17.25" customHeight="1">
      <c r="B94" s="444"/>
      <c r="C94" s="444"/>
      <c r="H94" s="429"/>
      <c r="I94" s="429"/>
      <c r="J94" s="429"/>
      <c r="K94" s="429"/>
      <c r="L94" s="429"/>
      <c r="M94" s="429"/>
      <c r="N94" s="429"/>
      <c r="O94" s="429"/>
      <c r="P94" s="429"/>
      <c r="Q94" s="429"/>
    </row>
    <row r="95" spans="2:17" ht="17.25" customHeight="1">
      <c r="B95" s="444"/>
      <c r="C95" s="444"/>
      <c r="H95" s="429"/>
      <c r="I95" s="429"/>
      <c r="J95" s="429"/>
      <c r="K95" s="429"/>
      <c r="L95" s="429"/>
      <c r="M95" s="429"/>
      <c r="N95" s="429"/>
      <c r="O95" s="429"/>
      <c r="P95" s="429"/>
      <c r="Q95" s="429"/>
    </row>
    <row r="96" spans="2:17" ht="17.25" customHeight="1">
      <c r="B96" s="444"/>
      <c r="C96" s="444"/>
      <c r="H96" s="429"/>
      <c r="I96" s="429"/>
      <c r="J96" s="429"/>
      <c r="K96" s="429"/>
      <c r="L96" s="429"/>
      <c r="M96" s="429"/>
      <c r="N96" s="429"/>
      <c r="O96" s="429"/>
      <c r="P96" s="429"/>
      <c r="Q96" s="429"/>
    </row>
    <row r="97" spans="2:17" ht="17.25" customHeight="1">
      <c r="B97" s="444"/>
      <c r="C97" s="444"/>
      <c r="H97" s="429"/>
      <c r="I97" s="429"/>
      <c r="J97" s="429"/>
      <c r="K97" s="429"/>
      <c r="L97" s="429"/>
      <c r="M97" s="429"/>
      <c r="N97" s="429"/>
      <c r="O97" s="429"/>
      <c r="P97" s="429"/>
      <c r="Q97" s="429"/>
    </row>
    <row r="98" spans="2:17" ht="17.25" customHeight="1">
      <c r="B98" s="444"/>
      <c r="C98" s="444"/>
      <c r="H98" s="429"/>
      <c r="I98" s="429"/>
      <c r="J98" s="429"/>
      <c r="K98" s="429"/>
      <c r="L98" s="429"/>
      <c r="M98" s="429"/>
      <c r="N98" s="429"/>
      <c r="O98" s="429"/>
      <c r="P98" s="429"/>
      <c r="Q98" s="429"/>
    </row>
    <row r="99" spans="2:17" ht="17.25" customHeight="1">
      <c r="B99" s="444"/>
      <c r="C99" s="444"/>
      <c r="H99" s="429"/>
      <c r="I99" s="429"/>
      <c r="J99" s="429"/>
      <c r="K99" s="429"/>
      <c r="L99" s="429"/>
      <c r="M99" s="429"/>
      <c r="N99" s="429"/>
      <c r="O99" s="429"/>
      <c r="P99" s="429"/>
      <c r="Q99" s="429"/>
    </row>
    <row r="100" spans="2:17">
      <c r="B100" s="444"/>
      <c r="C100" s="444"/>
      <c r="H100" s="429"/>
      <c r="I100" s="429"/>
      <c r="J100" s="429"/>
      <c r="K100" s="429"/>
      <c r="L100" s="429"/>
      <c r="M100" s="429"/>
      <c r="N100" s="429"/>
      <c r="O100" s="429"/>
      <c r="P100" s="429"/>
      <c r="Q100" s="429"/>
    </row>
    <row r="101" spans="2:17" ht="17.25" customHeight="1">
      <c r="B101" s="444"/>
      <c r="C101" s="444"/>
      <c r="H101" s="429"/>
      <c r="I101" s="429"/>
      <c r="J101" s="429"/>
      <c r="K101" s="429"/>
      <c r="L101" s="429"/>
      <c r="M101" s="429"/>
      <c r="N101" s="429"/>
      <c r="O101" s="429"/>
      <c r="P101" s="429"/>
      <c r="Q101" s="429"/>
    </row>
    <row r="102" spans="2:17" ht="17.25" customHeight="1">
      <c r="B102" s="444"/>
      <c r="C102" s="444"/>
      <c r="H102" s="429"/>
      <c r="I102" s="429"/>
      <c r="J102" s="429"/>
      <c r="K102" s="429"/>
      <c r="L102" s="429"/>
      <c r="M102" s="429"/>
      <c r="N102" s="429"/>
      <c r="O102" s="429"/>
      <c r="P102" s="429"/>
      <c r="Q102" s="429"/>
    </row>
    <row r="103" spans="2:17" ht="17.25" customHeight="1">
      <c r="B103" s="444"/>
      <c r="C103" s="444"/>
      <c r="H103" s="429"/>
      <c r="I103" s="429"/>
      <c r="J103" s="429"/>
      <c r="K103" s="429"/>
      <c r="L103" s="429"/>
      <c r="M103" s="429"/>
      <c r="N103" s="429"/>
      <c r="O103" s="429"/>
      <c r="P103" s="429"/>
      <c r="Q103" s="429"/>
    </row>
    <row r="104" spans="2:17" ht="17.25" customHeight="1">
      <c r="B104" s="444"/>
      <c r="C104" s="444"/>
      <c r="H104" s="429"/>
      <c r="I104" s="429"/>
      <c r="J104" s="429"/>
      <c r="K104" s="429"/>
      <c r="L104" s="429"/>
      <c r="M104" s="429"/>
      <c r="N104" s="429"/>
      <c r="O104" s="429"/>
      <c r="P104" s="429"/>
      <c r="Q104" s="429"/>
    </row>
    <row r="105" spans="2:17" ht="17.25" customHeight="1">
      <c r="B105" s="444"/>
      <c r="C105" s="444"/>
      <c r="H105" s="429"/>
      <c r="I105" s="429"/>
      <c r="J105" s="429"/>
      <c r="K105" s="429"/>
      <c r="L105" s="429"/>
      <c r="M105" s="429"/>
      <c r="N105" s="429"/>
      <c r="O105" s="429"/>
      <c r="P105" s="429"/>
      <c r="Q105" s="429"/>
    </row>
    <row r="106" spans="2:17" ht="17.25" customHeight="1">
      <c r="B106" s="444"/>
      <c r="C106" s="444"/>
      <c r="H106" s="429"/>
      <c r="I106" s="429"/>
      <c r="J106" s="429"/>
      <c r="K106" s="429"/>
      <c r="L106" s="429"/>
      <c r="M106" s="429"/>
      <c r="N106" s="429"/>
      <c r="O106" s="429"/>
      <c r="P106" s="429"/>
      <c r="Q106" s="429"/>
    </row>
    <row r="107" spans="2:17" ht="17.25" customHeight="1">
      <c r="B107" s="444"/>
      <c r="C107" s="444"/>
      <c r="H107" s="429"/>
      <c r="I107" s="429"/>
      <c r="J107" s="429"/>
      <c r="K107" s="429"/>
      <c r="L107" s="429"/>
      <c r="M107" s="429"/>
      <c r="N107" s="429"/>
      <c r="O107" s="429"/>
      <c r="P107" s="429"/>
      <c r="Q107" s="429"/>
    </row>
    <row r="108" spans="2:17" ht="17.25" customHeight="1">
      <c r="B108" s="444"/>
      <c r="C108" s="444"/>
      <c r="H108" s="429"/>
      <c r="I108" s="429"/>
      <c r="J108" s="429"/>
      <c r="K108" s="429"/>
      <c r="L108" s="429"/>
      <c r="M108" s="429"/>
      <c r="N108" s="429"/>
      <c r="O108" s="429"/>
      <c r="P108" s="429"/>
      <c r="Q108" s="429"/>
    </row>
    <row r="109" spans="2:17">
      <c r="B109" s="444"/>
      <c r="C109" s="444"/>
      <c r="H109" s="429"/>
      <c r="I109" s="429"/>
      <c r="J109" s="429"/>
      <c r="K109" s="429"/>
      <c r="L109" s="429"/>
      <c r="M109" s="429"/>
      <c r="N109" s="429"/>
      <c r="O109" s="429"/>
      <c r="P109" s="429"/>
      <c r="Q109" s="429"/>
    </row>
    <row r="110" spans="2:17" ht="17.25" customHeight="1">
      <c r="B110" s="444"/>
      <c r="C110" s="444"/>
      <c r="H110" s="429"/>
      <c r="I110" s="429"/>
      <c r="J110" s="429"/>
      <c r="K110" s="429"/>
      <c r="L110" s="429"/>
      <c r="M110" s="429"/>
      <c r="N110" s="429"/>
      <c r="O110" s="429"/>
      <c r="P110" s="429"/>
      <c r="Q110" s="429"/>
    </row>
    <row r="111" spans="2:17" ht="17.25" customHeight="1">
      <c r="B111" s="444"/>
      <c r="C111" s="444"/>
      <c r="H111" s="429"/>
      <c r="I111" s="429"/>
      <c r="J111" s="429"/>
      <c r="K111" s="429"/>
      <c r="L111" s="429"/>
      <c r="M111" s="429"/>
      <c r="N111" s="429"/>
      <c r="O111" s="429"/>
      <c r="P111" s="429"/>
      <c r="Q111" s="429"/>
    </row>
    <row r="112" spans="2:17" ht="17.25" customHeight="1">
      <c r="B112" s="444"/>
      <c r="C112" s="444"/>
      <c r="H112" s="429"/>
      <c r="I112" s="429"/>
      <c r="J112" s="429"/>
      <c r="K112" s="429"/>
      <c r="L112" s="429"/>
      <c r="M112" s="429"/>
      <c r="N112" s="429"/>
      <c r="O112" s="429"/>
      <c r="P112" s="429"/>
      <c r="Q112" s="429"/>
    </row>
    <row r="113" spans="2:17" ht="17.25" customHeight="1">
      <c r="B113" s="444"/>
      <c r="C113" s="444"/>
      <c r="H113" s="429"/>
      <c r="I113" s="429"/>
      <c r="J113" s="429"/>
      <c r="K113" s="429"/>
      <c r="L113" s="429"/>
      <c r="M113" s="429"/>
      <c r="N113" s="429"/>
      <c r="O113" s="429"/>
      <c r="P113" s="429"/>
      <c r="Q113" s="429"/>
    </row>
    <row r="114" spans="2:17" ht="17.25" customHeight="1">
      <c r="B114" s="444"/>
      <c r="C114" s="444"/>
      <c r="H114" s="429"/>
      <c r="I114" s="429"/>
      <c r="J114" s="429"/>
      <c r="K114" s="429"/>
      <c r="L114" s="429"/>
      <c r="M114" s="429"/>
      <c r="N114" s="429"/>
      <c r="O114" s="429"/>
      <c r="P114" s="429"/>
      <c r="Q114" s="429"/>
    </row>
    <row r="115" spans="2:17" ht="17.25" customHeight="1">
      <c r="B115" s="444"/>
      <c r="C115" s="444"/>
      <c r="H115" s="429"/>
      <c r="I115" s="429"/>
      <c r="J115" s="429"/>
      <c r="K115" s="429"/>
      <c r="L115" s="429"/>
      <c r="M115" s="429"/>
      <c r="N115" s="429"/>
      <c r="O115" s="429"/>
      <c r="P115" s="429"/>
      <c r="Q115" s="429"/>
    </row>
    <row r="116" spans="2:17" ht="17.25" customHeight="1">
      <c r="B116" s="444"/>
      <c r="C116" s="444"/>
      <c r="H116" s="429"/>
      <c r="I116" s="429"/>
      <c r="J116" s="429"/>
      <c r="K116" s="429"/>
      <c r="L116" s="429"/>
      <c r="M116" s="429"/>
      <c r="N116" s="429"/>
      <c r="O116" s="429"/>
      <c r="P116" s="429"/>
      <c r="Q116" s="429"/>
    </row>
    <row r="117" spans="2:17" ht="17.25" customHeight="1">
      <c r="B117" s="444"/>
      <c r="C117" s="444"/>
      <c r="H117" s="429"/>
      <c r="I117" s="429"/>
      <c r="J117" s="429"/>
      <c r="K117" s="429"/>
      <c r="L117" s="429"/>
      <c r="M117" s="429"/>
      <c r="N117" s="429"/>
      <c r="O117" s="429"/>
      <c r="P117" s="429"/>
      <c r="Q117" s="429"/>
    </row>
    <row r="118" spans="2:17">
      <c r="B118" s="444"/>
      <c r="C118" s="444"/>
      <c r="H118" s="429"/>
      <c r="I118" s="429"/>
      <c r="J118" s="429"/>
      <c r="K118" s="429"/>
      <c r="L118" s="429"/>
      <c r="M118" s="429"/>
      <c r="N118" s="429"/>
      <c r="O118" s="429"/>
      <c r="P118" s="429"/>
      <c r="Q118" s="429"/>
    </row>
    <row r="119" spans="2:17" ht="17.25" customHeight="1">
      <c r="B119" s="444"/>
      <c r="C119" s="444"/>
      <c r="H119" s="429"/>
      <c r="I119" s="429"/>
      <c r="J119" s="429"/>
      <c r="K119" s="429"/>
      <c r="L119" s="429"/>
      <c r="M119" s="429"/>
      <c r="N119" s="429"/>
      <c r="O119" s="429"/>
      <c r="P119" s="429"/>
      <c r="Q119" s="429"/>
    </row>
    <row r="120" spans="2:17" ht="17.25" customHeight="1">
      <c r="B120" s="444"/>
      <c r="C120" s="444"/>
      <c r="H120" s="429"/>
      <c r="I120" s="429"/>
      <c r="J120" s="429"/>
      <c r="K120" s="429"/>
      <c r="L120" s="429"/>
      <c r="M120" s="429"/>
      <c r="N120" s="429"/>
      <c r="O120" s="429"/>
      <c r="P120" s="429"/>
      <c r="Q120" s="429"/>
    </row>
    <row r="121" spans="2:17" ht="17.25" customHeight="1">
      <c r="B121" s="444"/>
      <c r="C121" s="444"/>
      <c r="H121" s="429"/>
      <c r="I121" s="429"/>
      <c r="J121" s="429"/>
      <c r="K121" s="429"/>
      <c r="L121" s="429"/>
      <c r="M121" s="429"/>
      <c r="N121" s="429"/>
      <c r="O121" s="429"/>
      <c r="P121" s="429"/>
      <c r="Q121" s="429"/>
    </row>
    <row r="122" spans="2:17" ht="17.25" customHeight="1">
      <c r="B122" s="444"/>
      <c r="C122" s="444"/>
      <c r="H122" s="429"/>
      <c r="I122" s="429"/>
      <c r="J122" s="429"/>
      <c r="K122" s="429"/>
      <c r="L122" s="429"/>
      <c r="M122" s="429"/>
      <c r="N122" s="429"/>
      <c r="O122" s="429"/>
      <c r="P122" s="429"/>
      <c r="Q122" s="429"/>
    </row>
    <row r="123" spans="2:17" ht="17.25" customHeight="1">
      <c r="B123" s="444"/>
      <c r="C123" s="444"/>
      <c r="H123" s="429"/>
      <c r="I123" s="429"/>
      <c r="J123" s="429"/>
      <c r="K123" s="429"/>
      <c r="L123" s="429"/>
      <c r="M123" s="429"/>
      <c r="N123" s="429"/>
      <c r="O123" s="429"/>
      <c r="P123" s="429"/>
      <c r="Q123" s="429"/>
    </row>
    <row r="124" spans="2:17" ht="17.25" customHeight="1">
      <c r="B124" s="444"/>
      <c r="C124" s="444"/>
      <c r="H124" s="429"/>
      <c r="I124" s="429"/>
      <c r="J124" s="429"/>
      <c r="K124" s="429"/>
      <c r="L124" s="429"/>
      <c r="M124" s="429"/>
      <c r="N124" s="429"/>
      <c r="O124" s="429"/>
      <c r="P124" s="429"/>
      <c r="Q124" s="429"/>
    </row>
    <row r="125" spans="2:17" ht="17.25" customHeight="1">
      <c r="B125" s="444"/>
      <c r="C125" s="444"/>
      <c r="H125" s="429"/>
      <c r="I125" s="429"/>
      <c r="J125" s="429"/>
      <c r="K125" s="429"/>
      <c r="L125" s="429"/>
      <c r="M125" s="429"/>
      <c r="N125" s="429"/>
      <c r="O125" s="429"/>
      <c r="P125" s="429"/>
      <c r="Q125" s="429"/>
    </row>
    <row r="126" spans="2:17" ht="17.25" customHeight="1">
      <c r="B126" s="444"/>
      <c r="C126" s="444"/>
      <c r="H126" s="429"/>
      <c r="I126" s="429"/>
      <c r="J126" s="429"/>
      <c r="K126" s="429"/>
      <c r="L126" s="429"/>
      <c r="M126" s="429"/>
      <c r="N126" s="429"/>
      <c r="O126" s="429"/>
      <c r="P126" s="429"/>
      <c r="Q126" s="429"/>
    </row>
    <row r="127" spans="2:17">
      <c r="B127" s="444"/>
      <c r="C127" s="444"/>
      <c r="H127" s="429"/>
      <c r="I127" s="429"/>
      <c r="J127" s="429"/>
      <c r="K127" s="429"/>
      <c r="L127" s="429"/>
      <c r="M127" s="429"/>
      <c r="N127" s="429"/>
      <c r="O127" s="429"/>
      <c r="P127" s="429"/>
      <c r="Q127" s="429"/>
    </row>
    <row r="128" spans="2:17" ht="17.25" customHeight="1">
      <c r="B128" s="444"/>
      <c r="C128" s="444"/>
      <c r="H128" s="429"/>
      <c r="I128" s="429"/>
      <c r="J128" s="429"/>
      <c r="K128" s="429"/>
      <c r="L128" s="429"/>
      <c r="M128" s="429"/>
      <c r="N128" s="429"/>
      <c r="O128" s="429"/>
      <c r="P128" s="429"/>
      <c r="Q128" s="429"/>
    </row>
    <row r="129" spans="2:17" ht="17.25" customHeight="1">
      <c r="B129" s="444"/>
      <c r="C129" s="444"/>
      <c r="H129" s="429"/>
      <c r="I129" s="429"/>
      <c r="J129" s="429"/>
      <c r="K129" s="429"/>
      <c r="L129" s="429"/>
      <c r="M129" s="429"/>
      <c r="N129" s="429"/>
      <c r="O129" s="429"/>
      <c r="P129" s="429"/>
      <c r="Q129" s="429"/>
    </row>
    <row r="130" spans="2:17" ht="17.25" customHeight="1">
      <c r="B130" s="444"/>
      <c r="C130" s="444"/>
      <c r="H130" s="429"/>
      <c r="I130" s="429"/>
      <c r="J130" s="429"/>
      <c r="K130" s="429"/>
      <c r="L130" s="429"/>
      <c r="M130" s="429"/>
      <c r="N130" s="429"/>
      <c r="O130" s="429"/>
      <c r="P130" s="429"/>
      <c r="Q130" s="429"/>
    </row>
    <row r="131" spans="2:17" ht="17.25" customHeight="1">
      <c r="B131" s="444"/>
      <c r="C131" s="444"/>
      <c r="H131" s="429"/>
      <c r="I131" s="429"/>
      <c r="J131" s="429"/>
      <c r="K131" s="429"/>
      <c r="L131" s="429"/>
      <c r="M131" s="429"/>
      <c r="N131" s="429"/>
      <c r="O131" s="429"/>
      <c r="P131" s="429"/>
      <c r="Q131" s="429"/>
    </row>
    <row r="132" spans="2:17" ht="17.25" customHeight="1">
      <c r="B132" s="444"/>
      <c r="C132" s="444"/>
      <c r="H132" s="429"/>
      <c r="I132" s="429"/>
      <c r="J132" s="429"/>
      <c r="K132" s="429"/>
      <c r="L132" s="429"/>
      <c r="M132" s="429"/>
      <c r="N132" s="429"/>
      <c r="O132" s="429"/>
      <c r="P132" s="429"/>
      <c r="Q132" s="429"/>
    </row>
    <row r="133" spans="2:17" ht="17.25" customHeight="1">
      <c r="B133" s="444"/>
      <c r="C133" s="444"/>
      <c r="H133" s="429"/>
      <c r="I133" s="429"/>
      <c r="J133" s="429"/>
      <c r="K133" s="429"/>
      <c r="L133" s="429"/>
      <c r="M133" s="429"/>
      <c r="N133" s="429"/>
      <c r="O133" s="429"/>
      <c r="P133" s="429"/>
      <c r="Q133" s="429"/>
    </row>
    <row r="134" spans="2:17" ht="17.25" customHeight="1">
      <c r="B134" s="444"/>
      <c r="C134" s="444"/>
      <c r="H134" s="429"/>
      <c r="I134" s="429"/>
      <c r="J134" s="429"/>
      <c r="K134" s="429"/>
      <c r="L134" s="429"/>
      <c r="M134" s="429"/>
      <c r="N134" s="429"/>
      <c r="O134" s="429"/>
      <c r="P134" s="429"/>
      <c r="Q134" s="429"/>
    </row>
    <row r="135" spans="2:17" ht="17.25" customHeight="1">
      <c r="B135" s="444"/>
      <c r="C135" s="444"/>
      <c r="H135" s="429"/>
      <c r="I135" s="429"/>
      <c r="J135" s="429"/>
      <c r="K135" s="429"/>
      <c r="L135" s="429"/>
      <c r="M135" s="429"/>
      <c r="N135" s="429"/>
      <c r="O135" s="429"/>
      <c r="P135" s="429"/>
      <c r="Q135" s="429"/>
    </row>
    <row r="136" spans="2:17">
      <c r="B136" s="444"/>
      <c r="C136" s="444"/>
      <c r="H136" s="429"/>
      <c r="I136" s="429"/>
      <c r="J136" s="429"/>
      <c r="K136" s="429"/>
      <c r="L136" s="429"/>
      <c r="M136" s="429"/>
      <c r="N136" s="429"/>
      <c r="O136" s="429"/>
      <c r="P136" s="429"/>
      <c r="Q136" s="429"/>
    </row>
    <row r="137" spans="2:17" ht="17.25" customHeight="1">
      <c r="B137" s="444"/>
      <c r="C137" s="444"/>
      <c r="H137" s="429"/>
      <c r="I137" s="429"/>
      <c r="J137" s="429"/>
      <c r="K137" s="429"/>
      <c r="L137" s="429"/>
      <c r="M137" s="429"/>
      <c r="N137" s="429"/>
      <c r="O137" s="429"/>
      <c r="P137" s="429"/>
      <c r="Q137" s="429"/>
    </row>
    <row r="138" spans="2:17" ht="17.25" customHeight="1">
      <c r="B138" s="444"/>
      <c r="C138" s="444"/>
      <c r="H138" s="429"/>
      <c r="I138" s="429"/>
      <c r="J138" s="429"/>
      <c r="K138" s="429"/>
      <c r="L138" s="429"/>
      <c r="M138" s="429"/>
      <c r="N138" s="429"/>
      <c r="O138" s="429"/>
      <c r="P138" s="429"/>
      <c r="Q138" s="429"/>
    </row>
    <row r="139" spans="2:17" ht="17.25" customHeight="1">
      <c r="B139" s="444"/>
      <c r="C139" s="444"/>
      <c r="H139" s="429"/>
      <c r="I139" s="429"/>
      <c r="J139" s="429"/>
      <c r="K139" s="429"/>
      <c r="L139" s="429"/>
      <c r="M139" s="429"/>
      <c r="N139" s="429"/>
      <c r="O139" s="429"/>
      <c r="P139" s="429"/>
      <c r="Q139" s="429"/>
    </row>
    <row r="140" spans="2:17" ht="17.25" customHeight="1">
      <c r="B140" s="444"/>
      <c r="C140" s="444"/>
      <c r="H140" s="429"/>
      <c r="I140" s="429"/>
      <c r="J140" s="429"/>
      <c r="K140" s="429"/>
      <c r="L140" s="429"/>
      <c r="M140" s="429"/>
      <c r="N140" s="429"/>
      <c r="O140" s="429"/>
      <c r="P140" s="429"/>
      <c r="Q140" s="429"/>
    </row>
    <row r="141" spans="2:17" ht="17.25" customHeight="1">
      <c r="B141" s="444"/>
      <c r="C141" s="444"/>
      <c r="H141" s="429"/>
      <c r="I141" s="429"/>
      <c r="J141" s="429"/>
      <c r="K141" s="429"/>
      <c r="L141" s="429"/>
      <c r="M141" s="429"/>
      <c r="N141" s="429"/>
      <c r="O141" s="429"/>
      <c r="P141" s="429"/>
      <c r="Q141" s="429"/>
    </row>
    <row r="142" spans="2:17" ht="17.25" customHeight="1">
      <c r="B142" s="444"/>
      <c r="C142" s="444"/>
      <c r="H142" s="429"/>
      <c r="I142" s="429"/>
      <c r="J142" s="429"/>
      <c r="K142" s="429"/>
      <c r="L142" s="429"/>
      <c r="M142" s="429"/>
      <c r="N142" s="429"/>
      <c r="O142" s="429"/>
      <c r="P142" s="429"/>
      <c r="Q142" s="429"/>
    </row>
    <row r="143" spans="2:17" ht="17.25" customHeight="1">
      <c r="B143" s="444"/>
      <c r="C143" s="444"/>
      <c r="H143" s="429"/>
      <c r="I143" s="429"/>
      <c r="J143" s="429"/>
      <c r="K143" s="429"/>
      <c r="L143" s="429"/>
      <c r="M143" s="429"/>
      <c r="N143" s="429"/>
      <c r="O143" s="429"/>
      <c r="P143" s="429"/>
      <c r="Q143" s="429"/>
    </row>
    <row r="144" spans="2:17" ht="17.25" customHeight="1">
      <c r="B144" s="444"/>
      <c r="C144" s="444"/>
      <c r="H144" s="429"/>
      <c r="I144" s="429"/>
      <c r="J144" s="429"/>
      <c r="K144" s="429"/>
      <c r="L144" s="429"/>
      <c r="M144" s="429"/>
      <c r="N144" s="429"/>
      <c r="O144" s="429"/>
      <c r="P144" s="429"/>
      <c r="Q144" s="429"/>
    </row>
    <row r="145" spans="2:17">
      <c r="B145" s="444"/>
      <c r="C145" s="444"/>
      <c r="H145" s="429"/>
      <c r="I145" s="429"/>
      <c r="J145" s="429"/>
      <c r="K145" s="429"/>
      <c r="L145" s="429"/>
      <c r="M145" s="429"/>
      <c r="N145" s="429"/>
      <c r="O145" s="429"/>
      <c r="P145" s="429"/>
      <c r="Q145" s="429"/>
    </row>
    <row r="146" spans="2:17" ht="17.25" customHeight="1">
      <c r="B146" s="444"/>
      <c r="C146" s="444"/>
      <c r="H146" s="429"/>
      <c r="I146" s="429"/>
      <c r="J146" s="429"/>
      <c r="K146" s="429"/>
      <c r="L146" s="429"/>
      <c r="M146" s="429"/>
      <c r="N146" s="429"/>
      <c r="O146" s="429"/>
      <c r="P146" s="429"/>
      <c r="Q146" s="429"/>
    </row>
    <row r="147" spans="2:17" ht="17.25" customHeight="1">
      <c r="B147" s="444"/>
      <c r="C147" s="444"/>
      <c r="H147" s="429"/>
      <c r="I147" s="429"/>
      <c r="J147" s="429"/>
      <c r="K147" s="429"/>
      <c r="L147" s="429"/>
      <c r="M147" s="429"/>
      <c r="N147" s="429"/>
      <c r="O147" s="429"/>
      <c r="P147" s="429"/>
      <c r="Q147" s="429"/>
    </row>
    <row r="148" spans="2:17" ht="17.25" customHeight="1">
      <c r="B148" s="444"/>
      <c r="C148" s="444"/>
      <c r="H148" s="429"/>
      <c r="I148" s="429"/>
      <c r="J148" s="429"/>
      <c r="K148" s="429"/>
      <c r="L148" s="429"/>
      <c r="M148" s="429"/>
      <c r="N148" s="429"/>
      <c r="O148" s="429"/>
      <c r="P148" s="429"/>
      <c r="Q148" s="429"/>
    </row>
    <row r="149" spans="2:17" ht="17.25" customHeight="1">
      <c r="B149" s="444"/>
      <c r="C149" s="444"/>
      <c r="H149" s="429"/>
      <c r="I149" s="429"/>
      <c r="J149" s="429"/>
      <c r="K149" s="429"/>
      <c r="L149" s="429"/>
      <c r="M149" s="429"/>
      <c r="N149" s="429"/>
      <c r="O149" s="429"/>
      <c r="P149" s="429"/>
      <c r="Q149" s="429"/>
    </row>
    <row r="150" spans="2:17" ht="17.25" customHeight="1">
      <c r="B150" s="444"/>
      <c r="C150" s="444"/>
      <c r="H150" s="429"/>
      <c r="I150" s="429"/>
      <c r="J150" s="429"/>
      <c r="K150" s="429"/>
      <c r="L150" s="429"/>
      <c r="M150" s="429"/>
      <c r="N150" s="429"/>
      <c r="O150" s="429"/>
      <c r="P150" s="429"/>
      <c r="Q150" s="429"/>
    </row>
    <row r="151" spans="2:17" ht="17.25" customHeight="1">
      <c r="B151" s="444"/>
      <c r="C151" s="444"/>
      <c r="H151" s="429"/>
      <c r="I151" s="429"/>
      <c r="J151" s="429"/>
      <c r="K151" s="429"/>
      <c r="L151" s="429"/>
      <c r="M151" s="429"/>
      <c r="N151" s="429"/>
      <c r="O151" s="429"/>
      <c r="P151" s="429"/>
      <c r="Q151" s="429"/>
    </row>
    <row r="152" spans="2:17" ht="17.25" customHeight="1">
      <c r="B152" s="444"/>
      <c r="C152" s="444"/>
      <c r="H152" s="429"/>
      <c r="I152" s="429"/>
      <c r="J152" s="429"/>
      <c r="K152" s="429"/>
      <c r="L152" s="429"/>
      <c r="M152" s="429"/>
      <c r="N152" s="429"/>
      <c r="O152" s="429"/>
      <c r="P152" s="429"/>
      <c r="Q152" s="429"/>
    </row>
    <row r="153" spans="2:17" ht="17.25" customHeight="1">
      <c r="B153" s="444"/>
      <c r="C153" s="444"/>
      <c r="H153" s="429"/>
      <c r="I153" s="429"/>
      <c r="J153" s="429"/>
      <c r="K153" s="429"/>
      <c r="L153" s="429"/>
      <c r="M153" s="429"/>
      <c r="N153" s="429"/>
      <c r="O153" s="429"/>
      <c r="P153" s="429"/>
      <c r="Q153" s="429"/>
    </row>
    <row r="154" spans="2:17">
      <c r="B154" s="444"/>
      <c r="C154" s="444"/>
      <c r="H154" s="429"/>
      <c r="I154" s="429"/>
      <c r="J154" s="429"/>
      <c r="K154" s="429"/>
      <c r="L154" s="429"/>
      <c r="M154" s="429"/>
      <c r="N154" s="429"/>
      <c r="O154" s="429"/>
      <c r="P154" s="429"/>
      <c r="Q154" s="429"/>
    </row>
    <row r="155" spans="2:17" ht="17.25" customHeight="1">
      <c r="B155" s="444"/>
      <c r="C155" s="444"/>
      <c r="H155" s="429"/>
      <c r="I155" s="429"/>
      <c r="J155" s="429"/>
      <c r="K155" s="429"/>
      <c r="L155" s="429"/>
      <c r="M155" s="429"/>
      <c r="N155" s="429"/>
      <c r="O155" s="429"/>
      <c r="P155" s="429"/>
      <c r="Q155" s="429"/>
    </row>
    <row r="156" spans="2:17" ht="17.25" customHeight="1">
      <c r="B156" s="444"/>
      <c r="C156" s="444"/>
      <c r="H156" s="429"/>
      <c r="I156" s="429"/>
      <c r="J156" s="429"/>
      <c r="K156" s="429"/>
      <c r="L156" s="429"/>
      <c r="M156" s="429"/>
      <c r="N156" s="429"/>
      <c r="O156" s="429"/>
      <c r="P156" s="429"/>
      <c r="Q156" s="429"/>
    </row>
    <row r="157" spans="2:17" ht="17.25" customHeight="1">
      <c r="B157" s="444"/>
      <c r="C157" s="444"/>
      <c r="H157" s="429"/>
      <c r="I157" s="429"/>
      <c r="J157" s="429"/>
      <c r="K157" s="429"/>
      <c r="L157" s="429"/>
      <c r="M157" s="429"/>
      <c r="N157" s="429"/>
      <c r="O157" s="429"/>
      <c r="P157" s="429"/>
      <c r="Q157" s="429"/>
    </row>
    <row r="158" spans="2:17" ht="17.25" customHeight="1">
      <c r="B158" s="444"/>
      <c r="C158" s="444"/>
      <c r="H158" s="429"/>
      <c r="I158" s="429"/>
      <c r="J158" s="429"/>
      <c r="K158" s="429"/>
      <c r="L158" s="429"/>
      <c r="M158" s="429"/>
      <c r="N158" s="429"/>
      <c r="O158" s="429"/>
      <c r="P158" s="429"/>
      <c r="Q158" s="429"/>
    </row>
    <row r="159" spans="2:17" ht="17.25" customHeight="1">
      <c r="B159" s="444"/>
      <c r="C159" s="444"/>
      <c r="H159" s="429"/>
      <c r="I159" s="429"/>
      <c r="J159" s="429"/>
      <c r="K159" s="429"/>
      <c r="L159" s="429"/>
      <c r="M159" s="429"/>
      <c r="N159" s="429"/>
      <c r="O159" s="429"/>
      <c r="P159" s="429"/>
      <c r="Q159" s="429"/>
    </row>
    <row r="160" spans="2:17" ht="17.25" customHeight="1">
      <c r="B160" s="444"/>
      <c r="C160" s="444"/>
      <c r="H160" s="429"/>
      <c r="I160" s="429"/>
      <c r="J160" s="429"/>
      <c r="K160" s="429"/>
      <c r="L160" s="429"/>
      <c r="M160" s="429"/>
      <c r="N160" s="429"/>
      <c r="O160" s="429"/>
      <c r="P160" s="429"/>
      <c r="Q160" s="429"/>
    </row>
    <row r="161" spans="2:17" ht="17.25" customHeight="1">
      <c r="B161" s="444"/>
      <c r="C161" s="444"/>
      <c r="H161" s="429"/>
      <c r="I161" s="429"/>
      <c r="J161" s="429"/>
      <c r="K161" s="429"/>
      <c r="L161" s="429"/>
      <c r="M161" s="429"/>
      <c r="N161" s="429"/>
      <c r="O161" s="429"/>
      <c r="P161" s="429"/>
      <c r="Q161" s="429"/>
    </row>
    <row r="162" spans="2:17" ht="17.25" customHeight="1">
      <c r="B162" s="444"/>
      <c r="C162" s="444"/>
      <c r="H162" s="429"/>
      <c r="I162" s="429"/>
      <c r="J162" s="429"/>
      <c r="K162" s="429"/>
      <c r="L162" s="429"/>
      <c r="M162" s="429"/>
      <c r="N162" s="429"/>
      <c r="O162" s="429"/>
      <c r="P162" s="429"/>
      <c r="Q162" s="429"/>
    </row>
    <row r="163" spans="2:17">
      <c r="B163" s="444"/>
      <c r="C163" s="444"/>
      <c r="H163" s="429"/>
      <c r="I163" s="429"/>
      <c r="J163" s="429"/>
      <c r="K163" s="429"/>
      <c r="L163" s="429"/>
      <c r="M163" s="429"/>
      <c r="N163" s="429"/>
      <c r="O163" s="429"/>
      <c r="P163" s="429"/>
      <c r="Q163" s="429"/>
    </row>
    <row r="164" spans="2:17" ht="17.25" customHeight="1">
      <c r="B164" s="444"/>
      <c r="C164" s="444"/>
      <c r="H164" s="429"/>
      <c r="I164" s="429"/>
      <c r="J164" s="429"/>
      <c r="K164" s="429"/>
      <c r="L164" s="429"/>
      <c r="M164" s="429"/>
      <c r="N164" s="429"/>
      <c r="O164" s="429"/>
      <c r="P164" s="429"/>
      <c r="Q164" s="429"/>
    </row>
    <row r="165" spans="2:17" ht="17.25" customHeight="1">
      <c r="B165" s="444"/>
      <c r="C165" s="444"/>
      <c r="H165" s="429"/>
      <c r="I165" s="429"/>
      <c r="J165" s="429"/>
      <c r="K165" s="429"/>
      <c r="L165" s="429"/>
      <c r="M165" s="429"/>
      <c r="N165" s="429"/>
      <c r="O165" s="429"/>
      <c r="P165" s="429"/>
      <c r="Q165" s="429"/>
    </row>
    <row r="166" spans="2:17" ht="17.25" customHeight="1">
      <c r="B166" s="444"/>
      <c r="C166" s="444"/>
      <c r="H166" s="429"/>
      <c r="I166" s="429"/>
      <c r="J166" s="429"/>
      <c r="K166" s="429"/>
      <c r="L166" s="429"/>
      <c r="M166" s="429"/>
      <c r="N166" s="429"/>
      <c r="O166" s="429"/>
      <c r="P166" s="429"/>
      <c r="Q166" s="429"/>
    </row>
    <row r="167" spans="2:17" ht="17.25" customHeight="1">
      <c r="B167" s="444"/>
      <c r="C167" s="444"/>
      <c r="H167" s="429"/>
      <c r="I167" s="429"/>
      <c r="J167" s="429"/>
      <c r="K167" s="429"/>
      <c r="L167" s="429"/>
      <c r="M167" s="429"/>
      <c r="N167" s="429"/>
      <c r="O167" s="429"/>
      <c r="P167" s="429"/>
      <c r="Q167" s="429"/>
    </row>
    <row r="168" spans="2:17" ht="17.25" customHeight="1">
      <c r="B168" s="444"/>
      <c r="C168" s="444"/>
      <c r="H168" s="429"/>
      <c r="I168" s="429"/>
      <c r="J168" s="429"/>
      <c r="K168" s="429"/>
      <c r="L168" s="429"/>
      <c r="M168" s="429"/>
      <c r="N168" s="429"/>
      <c r="O168" s="429"/>
      <c r="P168" s="429"/>
      <c r="Q168" s="429"/>
    </row>
    <row r="169" spans="2:17" ht="17.25" customHeight="1">
      <c r="B169" s="444"/>
      <c r="C169" s="444"/>
      <c r="H169" s="429"/>
      <c r="I169" s="429"/>
      <c r="J169" s="429"/>
      <c r="K169" s="429"/>
      <c r="L169" s="429"/>
      <c r="M169" s="429"/>
      <c r="N169" s="429"/>
      <c r="O169" s="429"/>
      <c r="P169" s="429"/>
      <c r="Q169" s="429"/>
    </row>
    <row r="170" spans="2:17" ht="17.25" customHeight="1">
      <c r="B170" s="444"/>
      <c r="C170" s="444"/>
      <c r="H170" s="429"/>
      <c r="I170" s="429"/>
      <c r="J170" s="429"/>
      <c r="K170" s="429"/>
      <c r="L170" s="429"/>
      <c r="M170" s="429"/>
      <c r="N170" s="429"/>
      <c r="O170" s="429"/>
      <c r="P170" s="429"/>
      <c r="Q170" s="429"/>
    </row>
    <row r="171" spans="2:17" ht="17.25" customHeight="1">
      <c r="B171" s="444"/>
      <c r="C171" s="444"/>
      <c r="H171" s="429"/>
      <c r="I171" s="429"/>
      <c r="J171" s="429"/>
      <c r="K171" s="429"/>
      <c r="L171" s="429"/>
      <c r="M171" s="429"/>
      <c r="N171" s="429"/>
      <c r="O171" s="429"/>
      <c r="P171" s="429"/>
      <c r="Q171" s="429"/>
    </row>
    <row r="172" spans="2:17">
      <c r="B172" s="444"/>
      <c r="C172" s="444"/>
      <c r="H172" s="429"/>
      <c r="I172" s="429"/>
      <c r="J172" s="429"/>
      <c r="K172" s="429"/>
      <c r="L172" s="429"/>
      <c r="M172" s="429"/>
      <c r="N172" s="429"/>
      <c r="O172" s="429"/>
      <c r="P172" s="429"/>
      <c r="Q172" s="429"/>
    </row>
    <row r="173" spans="2:17" ht="17.25" customHeight="1">
      <c r="B173" s="444"/>
      <c r="C173" s="444"/>
      <c r="H173" s="429"/>
      <c r="I173" s="429"/>
      <c r="J173" s="429"/>
      <c r="K173" s="429"/>
      <c r="L173" s="429"/>
      <c r="M173" s="429"/>
      <c r="N173" s="429"/>
      <c r="O173" s="429"/>
      <c r="P173" s="429"/>
      <c r="Q173" s="429"/>
    </row>
    <row r="174" spans="2:17" ht="17.25" customHeight="1">
      <c r="B174" s="444"/>
      <c r="C174" s="444"/>
      <c r="H174" s="429"/>
      <c r="I174" s="429"/>
      <c r="J174" s="429"/>
      <c r="K174" s="429"/>
      <c r="L174" s="429"/>
      <c r="M174" s="429"/>
      <c r="N174" s="429"/>
      <c r="O174" s="429"/>
      <c r="P174" s="429"/>
      <c r="Q174" s="429"/>
    </row>
    <row r="175" spans="2:17" ht="17.25" customHeight="1">
      <c r="B175" s="444"/>
      <c r="C175" s="444"/>
      <c r="H175" s="429"/>
      <c r="I175" s="429"/>
      <c r="J175" s="429"/>
      <c r="K175" s="429"/>
      <c r="L175" s="429"/>
      <c r="M175" s="429"/>
      <c r="N175" s="429"/>
      <c r="O175" s="429"/>
      <c r="P175" s="429"/>
      <c r="Q175" s="429"/>
    </row>
    <row r="176" spans="2:17" ht="17.25" customHeight="1">
      <c r="B176" s="444"/>
      <c r="C176" s="444"/>
      <c r="H176" s="429"/>
      <c r="I176" s="429"/>
      <c r="J176" s="429"/>
      <c r="K176" s="429"/>
      <c r="L176" s="429"/>
      <c r="M176" s="429"/>
      <c r="N176" s="429"/>
      <c r="O176" s="429"/>
      <c r="P176" s="429"/>
      <c r="Q176" s="429"/>
    </row>
    <row r="177" spans="2:17" ht="17.25" customHeight="1">
      <c r="B177" s="444"/>
      <c r="C177" s="444"/>
      <c r="H177" s="429"/>
      <c r="I177" s="429"/>
      <c r="J177" s="429"/>
      <c r="K177" s="429"/>
      <c r="L177" s="429"/>
      <c r="M177" s="429"/>
      <c r="N177" s="429"/>
      <c r="O177" s="429"/>
      <c r="P177" s="429"/>
      <c r="Q177" s="429"/>
    </row>
    <row r="178" spans="2:17" ht="17.25" customHeight="1">
      <c r="B178" s="444"/>
      <c r="C178" s="444"/>
      <c r="H178" s="429"/>
      <c r="I178" s="429"/>
      <c r="J178" s="429"/>
      <c r="K178" s="429"/>
      <c r="L178" s="429"/>
      <c r="M178" s="429"/>
      <c r="N178" s="429"/>
      <c r="O178" s="429"/>
      <c r="P178" s="429"/>
      <c r="Q178" s="429"/>
    </row>
    <row r="179" spans="2:17" ht="17.25" customHeight="1">
      <c r="B179" s="444"/>
      <c r="C179" s="444"/>
      <c r="H179" s="429"/>
      <c r="I179" s="429"/>
      <c r="J179" s="429"/>
      <c r="K179" s="429"/>
      <c r="L179" s="429"/>
      <c r="M179" s="429"/>
      <c r="N179" s="429"/>
      <c r="O179" s="429"/>
      <c r="P179" s="429"/>
      <c r="Q179" s="429"/>
    </row>
    <row r="180" spans="2:17" ht="17.25" customHeight="1">
      <c r="B180" s="444"/>
      <c r="C180" s="444"/>
      <c r="H180" s="429"/>
      <c r="I180" s="429"/>
      <c r="J180" s="429"/>
      <c r="K180" s="429"/>
      <c r="L180" s="429"/>
      <c r="M180" s="429"/>
      <c r="N180" s="429"/>
      <c r="O180" s="429"/>
      <c r="P180" s="429"/>
      <c r="Q180" s="429"/>
    </row>
    <row r="181" spans="2:17">
      <c r="B181" s="444"/>
      <c r="C181" s="444"/>
      <c r="H181" s="429"/>
      <c r="I181" s="429"/>
      <c r="J181" s="429"/>
      <c r="K181" s="429"/>
      <c r="L181" s="429"/>
      <c r="M181" s="429"/>
      <c r="N181" s="429"/>
      <c r="O181" s="429"/>
      <c r="P181" s="429"/>
      <c r="Q181" s="429"/>
    </row>
    <row r="182" spans="2:17" ht="17.25" customHeight="1">
      <c r="B182" s="444"/>
      <c r="C182" s="444"/>
      <c r="H182" s="429"/>
      <c r="I182" s="429"/>
      <c r="J182" s="429"/>
      <c r="K182" s="429"/>
      <c r="L182" s="429"/>
      <c r="M182" s="429"/>
      <c r="N182" s="429"/>
      <c r="O182" s="429"/>
      <c r="P182" s="429"/>
      <c r="Q182" s="429"/>
    </row>
    <row r="183" spans="2:17" ht="17.25" customHeight="1">
      <c r="B183" s="444"/>
      <c r="C183" s="444"/>
      <c r="H183" s="429"/>
      <c r="I183" s="429"/>
      <c r="J183" s="429"/>
      <c r="K183" s="429"/>
      <c r="L183" s="429"/>
      <c r="M183" s="429"/>
      <c r="N183" s="429"/>
      <c r="O183" s="429"/>
      <c r="P183" s="429"/>
      <c r="Q183" s="429"/>
    </row>
    <row r="184" spans="2:17" ht="17.25" customHeight="1">
      <c r="B184" s="444"/>
      <c r="C184" s="444"/>
      <c r="H184" s="429"/>
      <c r="I184" s="429"/>
      <c r="J184" s="429"/>
      <c r="K184" s="429"/>
      <c r="L184" s="429"/>
      <c r="M184" s="429"/>
      <c r="N184" s="429"/>
      <c r="O184" s="429"/>
      <c r="P184" s="429"/>
      <c r="Q184" s="429"/>
    </row>
    <row r="185" spans="2:17" ht="17.25" customHeight="1">
      <c r="B185" s="444"/>
      <c r="C185" s="444"/>
      <c r="H185" s="429"/>
      <c r="I185" s="429"/>
      <c r="J185" s="429"/>
      <c r="K185" s="429"/>
      <c r="L185" s="429"/>
      <c r="M185" s="429"/>
      <c r="N185" s="429"/>
      <c r="O185" s="429"/>
      <c r="P185" s="429"/>
      <c r="Q185" s="429"/>
    </row>
    <row r="186" spans="2:17" ht="17.25" customHeight="1">
      <c r="B186" s="444"/>
      <c r="C186" s="444"/>
      <c r="H186" s="429"/>
      <c r="I186" s="429"/>
      <c r="J186" s="429"/>
      <c r="K186" s="429"/>
      <c r="L186" s="429"/>
      <c r="M186" s="429"/>
      <c r="N186" s="429"/>
      <c r="O186" s="429"/>
      <c r="P186" s="429"/>
      <c r="Q186" s="429"/>
    </row>
    <row r="187" spans="2:17" ht="17.25" customHeight="1">
      <c r="B187" s="444"/>
      <c r="C187" s="444"/>
      <c r="H187" s="429"/>
      <c r="I187" s="429"/>
      <c r="J187" s="429"/>
      <c r="K187" s="429"/>
      <c r="L187" s="429"/>
      <c r="M187" s="429"/>
      <c r="N187" s="429"/>
      <c r="O187" s="429"/>
      <c r="P187" s="429"/>
      <c r="Q187" s="429"/>
    </row>
    <row r="188" spans="2:17" ht="17.25" customHeight="1">
      <c r="B188" s="444"/>
      <c r="C188" s="444"/>
      <c r="H188" s="429"/>
      <c r="I188" s="429"/>
      <c r="J188" s="429"/>
      <c r="K188" s="429"/>
      <c r="L188" s="429"/>
      <c r="M188" s="429"/>
      <c r="N188" s="429"/>
      <c r="O188" s="429"/>
      <c r="P188" s="429"/>
      <c r="Q188" s="429"/>
    </row>
    <row r="189" spans="2:17" ht="17.25" customHeight="1">
      <c r="B189" s="444"/>
      <c r="C189" s="444"/>
      <c r="H189" s="429"/>
      <c r="I189" s="429"/>
      <c r="J189" s="429"/>
      <c r="K189" s="429"/>
      <c r="L189" s="429"/>
      <c r="M189" s="429"/>
      <c r="N189" s="429"/>
      <c r="O189" s="429"/>
      <c r="P189" s="429"/>
      <c r="Q189" s="429"/>
    </row>
    <row r="190" spans="2:17">
      <c r="B190" s="444"/>
      <c r="C190" s="444"/>
      <c r="H190" s="429"/>
      <c r="I190" s="429"/>
      <c r="J190" s="429"/>
      <c r="K190" s="429"/>
      <c r="L190" s="429"/>
      <c r="M190" s="429"/>
      <c r="N190" s="429"/>
      <c r="O190" s="429"/>
      <c r="P190" s="429"/>
      <c r="Q190" s="429"/>
    </row>
    <row r="191" spans="2:17" ht="17.25" customHeight="1">
      <c r="B191" s="444"/>
      <c r="C191" s="444"/>
      <c r="H191" s="429"/>
      <c r="I191" s="429"/>
      <c r="J191" s="429"/>
      <c r="K191" s="429"/>
      <c r="L191" s="429"/>
      <c r="M191" s="429"/>
      <c r="N191" s="429"/>
      <c r="O191" s="429"/>
      <c r="P191" s="429"/>
      <c r="Q191" s="429"/>
    </row>
    <row r="192" spans="2:17" ht="17.25" customHeight="1">
      <c r="B192" s="444"/>
      <c r="C192" s="444"/>
      <c r="H192" s="429"/>
      <c r="I192" s="429"/>
      <c r="J192" s="429"/>
      <c r="K192" s="429"/>
      <c r="L192" s="429"/>
      <c r="M192" s="429"/>
      <c r="N192" s="429"/>
      <c r="O192" s="429"/>
      <c r="P192" s="429"/>
      <c r="Q192" s="429"/>
    </row>
    <row r="193" spans="2:17" ht="17.25" customHeight="1">
      <c r="B193" s="444"/>
      <c r="C193" s="444"/>
      <c r="H193" s="429"/>
      <c r="I193" s="429"/>
      <c r="J193" s="429"/>
      <c r="K193" s="429"/>
      <c r="L193" s="429"/>
      <c r="M193" s="429"/>
      <c r="N193" s="429"/>
      <c r="O193" s="429"/>
      <c r="P193" s="429"/>
      <c r="Q193" s="429"/>
    </row>
    <row r="194" spans="2:17" ht="17.25" customHeight="1">
      <c r="B194" s="444"/>
      <c r="C194" s="444"/>
      <c r="H194" s="429"/>
      <c r="I194" s="429"/>
      <c r="J194" s="429"/>
      <c r="K194" s="429"/>
      <c r="L194" s="429"/>
      <c r="M194" s="429"/>
      <c r="N194" s="429"/>
      <c r="O194" s="429"/>
      <c r="P194" s="429"/>
      <c r="Q194" s="429"/>
    </row>
    <row r="195" spans="2:17" ht="17.25" customHeight="1">
      <c r="B195" s="444"/>
      <c r="C195" s="444"/>
      <c r="H195" s="429"/>
      <c r="I195" s="429"/>
      <c r="J195" s="429"/>
      <c r="K195" s="429"/>
      <c r="L195" s="429"/>
      <c r="M195" s="429"/>
      <c r="N195" s="429"/>
      <c r="O195" s="429"/>
      <c r="P195" s="429"/>
      <c r="Q195" s="429"/>
    </row>
    <row r="196" spans="2:17" ht="17.25" customHeight="1">
      <c r="B196" s="444"/>
      <c r="C196" s="444"/>
      <c r="H196" s="429"/>
      <c r="I196" s="429"/>
      <c r="J196" s="429"/>
      <c r="K196" s="429"/>
      <c r="L196" s="429"/>
      <c r="M196" s="429"/>
      <c r="N196" s="429"/>
      <c r="O196" s="429"/>
      <c r="P196" s="429"/>
      <c r="Q196" s="429"/>
    </row>
    <row r="197" spans="2:17" ht="17.25" customHeight="1">
      <c r="B197" s="444"/>
      <c r="C197" s="444"/>
      <c r="H197" s="429"/>
      <c r="I197" s="429"/>
      <c r="J197" s="429"/>
      <c r="K197" s="429"/>
      <c r="L197" s="429"/>
      <c r="M197" s="429"/>
      <c r="N197" s="429"/>
      <c r="O197" s="429"/>
      <c r="P197" s="429"/>
      <c r="Q197" s="429"/>
    </row>
    <row r="198" spans="2:17" ht="17.25" customHeight="1">
      <c r="B198" s="444"/>
      <c r="C198" s="444"/>
      <c r="H198" s="429"/>
      <c r="I198" s="429"/>
      <c r="J198" s="429"/>
      <c r="K198" s="429"/>
      <c r="L198" s="429"/>
      <c r="M198" s="429"/>
      <c r="N198" s="429"/>
      <c r="O198" s="429"/>
      <c r="P198" s="429"/>
      <c r="Q198" s="429"/>
    </row>
    <row r="199" spans="2:17">
      <c r="B199" s="444"/>
      <c r="C199" s="444"/>
      <c r="H199" s="429"/>
      <c r="I199" s="429"/>
      <c r="J199" s="429"/>
      <c r="K199" s="429"/>
      <c r="L199" s="429"/>
      <c r="M199" s="429"/>
      <c r="N199" s="429"/>
      <c r="O199" s="429"/>
      <c r="P199" s="429"/>
      <c r="Q199" s="429"/>
    </row>
    <row r="200" spans="2:17">
      <c r="B200" s="444"/>
      <c r="C200" s="444"/>
      <c r="H200" s="429"/>
      <c r="I200" s="429"/>
      <c r="J200" s="429"/>
      <c r="K200" s="429"/>
      <c r="L200" s="429"/>
      <c r="M200" s="429"/>
      <c r="N200" s="429"/>
      <c r="O200" s="429"/>
      <c r="P200" s="429"/>
      <c r="Q200" s="429"/>
    </row>
    <row r="201" spans="2:17">
      <c r="B201" s="444"/>
      <c r="C201" s="444"/>
      <c r="H201" s="429"/>
      <c r="I201" s="429"/>
      <c r="J201" s="429"/>
      <c r="K201" s="429"/>
      <c r="L201" s="429"/>
      <c r="M201" s="429"/>
      <c r="N201" s="429"/>
      <c r="O201" s="429"/>
      <c r="P201" s="429"/>
      <c r="Q201" s="429"/>
    </row>
    <row r="202" spans="2:17">
      <c r="B202" s="444"/>
      <c r="C202" s="444"/>
      <c r="H202" s="429"/>
      <c r="I202" s="429"/>
      <c r="J202" s="429"/>
      <c r="K202" s="429"/>
      <c r="L202" s="429"/>
      <c r="M202" s="429"/>
      <c r="N202" s="429"/>
      <c r="O202" s="429"/>
      <c r="P202" s="429"/>
      <c r="Q202" s="429"/>
    </row>
    <row r="203" spans="2:17">
      <c r="B203" s="444"/>
      <c r="C203" s="444"/>
      <c r="H203" s="429"/>
      <c r="I203" s="429"/>
      <c r="J203" s="429"/>
      <c r="K203" s="429"/>
      <c r="L203" s="429"/>
      <c r="M203" s="429"/>
      <c r="N203" s="429"/>
      <c r="O203" s="429"/>
      <c r="P203" s="429"/>
      <c r="Q203" s="429"/>
    </row>
    <row r="204" spans="2:17">
      <c r="B204" s="444"/>
      <c r="C204" s="444"/>
      <c r="H204" s="429"/>
      <c r="I204" s="429"/>
      <c r="J204" s="429"/>
      <c r="K204" s="429"/>
      <c r="L204" s="429"/>
      <c r="M204" s="429"/>
      <c r="N204" s="429"/>
      <c r="O204" s="429"/>
      <c r="P204" s="429"/>
      <c r="Q204" s="429"/>
    </row>
    <row r="205" spans="2:17">
      <c r="B205" s="444"/>
      <c r="C205" s="444"/>
      <c r="H205" s="429"/>
      <c r="I205" s="429"/>
      <c r="J205" s="429"/>
      <c r="K205" s="429"/>
      <c r="L205" s="429"/>
      <c r="M205" s="429"/>
      <c r="N205" s="429"/>
      <c r="O205" s="429"/>
      <c r="P205" s="429"/>
      <c r="Q205" s="429"/>
    </row>
    <row r="206" spans="2:17">
      <c r="B206" s="444"/>
      <c r="C206" s="444"/>
      <c r="H206" s="429"/>
      <c r="I206" s="429"/>
      <c r="J206" s="429"/>
      <c r="K206" s="429"/>
      <c r="L206" s="429"/>
      <c r="M206" s="429"/>
      <c r="N206" s="429"/>
      <c r="O206" s="429"/>
      <c r="P206" s="429"/>
      <c r="Q206" s="429"/>
    </row>
    <row r="207" spans="2:17">
      <c r="B207" s="444"/>
      <c r="C207" s="444"/>
      <c r="H207" s="429"/>
      <c r="I207" s="429"/>
      <c r="J207" s="429"/>
      <c r="K207" s="429"/>
      <c r="L207" s="429"/>
      <c r="M207" s="429"/>
      <c r="N207" s="429"/>
      <c r="O207" s="429"/>
      <c r="P207" s="429"/>
      <c r="Q207" s="429"/>
    </row>
    <row r="208" spans="2:17">
      <c r="B208" s="444"/>
      <c r="C208" s="444"/>
      <c r="H208" s="429"/>
      <c r="I208" s="429"/>
      <c r="J208" s="429"/>
      <c r="K208" s="429"/>
      <c r="L208" s="429"/>
      <c r="M208" s="429"/>
      <c r="N208" s="429"/>
      <c r="O208" s="429"/>
      <c r="P208" s="429"/>
      <c r="Q208" s="429"/>
    </row>
    <row r="209" spans="2:17">
      <c r="B209" s="444"/>
      <c r="C209" s="444"/>
      <c r="H209" s="429"/>
      <c r="I209" s="429"/>
      <c r="J209" s="429"/>
      <c r="K209" s="429"/>
      <c r="L209" s="429"/>
      <c r="M209" s="429"/>
      <c r="N209" s="429"/>
      <c r="O209" s="429"/>
      <c r="P209" s="429"/>
      <c r="Q209" s="429"/>
    </row>
    <row r="210" spans="2:17">
      <c r="B210" s="444"/>
      <c r="C210" s="444"/>
      <c r="H210" s="429"/>
      <c r="I210" s="429"/>
      <c r="J210" s="429"/>
      <c r="K210" s="429"/>
      <c r="L210" s="429"/>
      <c r="M210" s="429"/>
      <c r="N210" s="429"/>
      <c r="O210" s="429"/>
      <c r="P210" s="429"/>
      <c r="Q210" s="429"/>
    </row>
    <row r="211" spans="2:17">
      <c r="B211" s="444"/>
      <c r="C211" s="444"/>
      <c r="H211" s="429"/>
      <c r="I211" s="429"/>
      <c r="J211" s="429"/>
      <c r="K211" s="429"/>
      <c r="L211" s="429"/>
      <c r="M211" s="429"/>
      <c r="N211" s="429"/>
      <c r="O211" s="429"/>
      <c r="P211" s="429"/>
      <c r="Q211" s="429"/>
    </row>
    <row r="212" spans="2:17">
      <c r="B212" s="444"/>
      <c r="C212" s="444"/>
      <c r="H212" s="429"/>
      <c r="I212" s="429"/>
      <c r="J212" s="429"/>
      <c r="K212" s="429"/>
      <c r="L212" s="429"/>
      <c r="M212" s="429"/>
      <c r="N212" s="429"/>
      <c r="O212" s="429"/>
      <c r="P212" s="429"/>
      <c r="Q212" s="429"/>
    </row>
    <row r="213" spans="2:17">
      <c r="B213" s="444"/>
      <c r="C213" s="444"/>
      <c r="H213" s="429"/>
      <c r="I213" s="429"/>
      <c r="J213" s="429"/>
      <c r="K213" s="429"/>
      <c r="L213" s="429"/>
      <c r="M213" s="429"/>
      <c r="N213" s="429"/>
      <c r="O213" s="429"/>
      <c r="P213" s="429"/>
      <c r="Q213" s="429"/>
    </row>
    <row r="214" spans="2:17">
      <c r="B214" s="444"/>
      <c r="C214" s="444"/>
      <c r="H214" s="429"/>
      <c r="I214" s="429"/>
      <c r="J214" s="429"/>
      <c r="K214" s="429"/>
      <c r="L214" s="429"/>
      <c r="M214" s="429"/>
      <c r="N214" s="429"/>
      <c r="O214" s="429"/>
      <c r="P214" s="429"/>
      <c r="Q214" s="429"/>
    </row>
    <row r="215" spans="2:17">
      <c r="B215" s="444"/>
      <c r="C215" s="444"/>
      <c r="H215" s="429"/>
      <c r="I215" s="429"/>
      <c r="J215" s="429"/>
      <c r="K215" s="429"/>
      <c r="L215" s="429"/>
      <c r="M215" s="429"/>
      <c r="N215" s="429"/>
      <c r="O215" s="429"/>
      <c r="P215" s="429"/>
      <c r="Q215" s="429"/>
    </row>
    <row r="216" spans="2:17">
      <c r="B216" s="444"/>
      <c r="C216" s="444"/>
      <c r="H216" s="429"/>
      <c r="I216" s="429"/>
      <c r="J216" s="429"/>
      <c r="K216" s="429"/>
      <c r="L216" s="429"/>
      <c r="M216" s="429"/>
      <c r="N216" s="429"/>
      <c r="O216" s="429"/>
      <c r="P216" s="429"/>
      <c r="Q216" s="429"/>
    </row>
    <row r="217" spans="2:17">
      <c r="B217" s="444"/>
      <c r="C217" s="444"/>
      <c r="H217" s="429"/>
      <c r="I217" s="429"/>
      <c r="J217" s="429"/>
      <c r="K217" s="429"/>
      <c r="L217" s="429"/>
      <c r="M217" s="429"/>
      <c r="N217" s="429"/>
      <c r="O217" s="429"/>
      <c r="P217" s="429"/>
      <c r="Q217" s="429"/>
    </row>
    <row r="218" spans="2:17">
      <c r="B218" s="444"/>
      <c r="C218" s="444"/>
      <c r="H218" s="429"/>
      <c r="I218" s="429"/>
      <c r="J218" s="429"/>
      <c r="K218" s="429"/>
      <c r="L218" s="429"/>
      <c r="M218" s="429"/>
      <c r="N218" s="429"/>
      <c r="O218" s="429"/>
      <c r="P218" s="429"/>
      <c r="Q218" s="429"/>
    </row>
    <row r="219" spans="2:17">
      <c r="B219" s="444"/>
      <c r="C219" s="444"/>
      <c r="H219" s="429"/>
      <c r="I219" s="429"/>
      <c r="J219" s="429"/>
      <c r="K219" s="429"/>
      <c r="L219" s="429"/>
      <c r="M219" s="429"/>
      <c r="N219" s="429"/>
      <c r="O219" s="429"/>
      <c r="P219" s="429"/>
      <c r="Q219" s="429"/>
    </row>
    <row r="220" spans="2:17">
      <c r="B220" s="444"/>
      <c r="C220" s="444"/>
      <c r="H220" s="429"/>
      <c r="I220" s="429"/>
      <c r="J220" s="429"/>
      <c r="K220" s="429"/>
      <c r="L220" s="429"/>
      <c r="M220" s="429"/>
      <c r="N220" s="429"/>
      <c r="O220" s="429"/>
      <c r="P220" s="429"/>
      <c r="Q220" s="429"/>
    </row>
    <row r="221" spans="2:17">
      <c r="B221" s="444"/>
      <c r="C221" s="444"/>
      <c r="H221" s="429"/>
      <c r="I221" s="429"/>
      <c r="J221" s="429"/>
      <c r="K221" s="429"/>
      <c r="L221" s="429"/>
      <c r="M221" s="429"/>
      <c r="N221" s="429"/>
      <c r="O221" s="429"/>
      <c r="P221" s="429"/>
      <c r="Q221" s="429"/>
    </row>
    <row r="222" spans="2:17">
      <c r="B222" s="444"/>
      <c r="C222" s="444"/>
      <c r="H222" s="429"/>
      <c r="I222" s="429"/>
      <c r="J222" s="429"/>
      <c r="K222" s="429"/>
      <c r="L222" s="429"/>
      <c r="M222" s="429"/>
      <c r="N222" s="429"/>
      <c r="O222" s="429"/>
      <c r="P222" s="429"/>
      <c r="Q222" s="429"/>
    </row>
    <row r="223" spans="2:17">
      <c r="B223" s="444"/>
      <c r="C223" s="444"/>
      <c r="H223" s="429"/>
      <c r="I223" s="429"/>
      <c r="J223" s="429"/>
      <c r="K223" s="429"/>
      <c r="L223" s="429"/>
      <c r="M223" s="429"/>
      <c r="N223" s="429"/>
      <c r="O223" s="429"/>
      <c r="P223" s="429"/>
      <c r="Q223" s="429"/>
    </row>
    <row r="224" spans="2:17">
      <c r="B224" s="444"/>
      <c r="C224" s="444"/>
      <c r="H224" s="429"/>
      <c r="I224" s="429"/>
      <c r="J224" s="429"/>
      <c r="K224" s="429"/>
      <c r="L224" s="429"/>
      <c r="M224" s="429"/>
      <c r="N224" s="429"/>
      <c r="O224" s="429"/>
      <c r="P224" s="429"/>
      <c r="Q224" s="429"/>
    </row>
    <row r="225" spans="2:17">
      <c r="B225" s="444"/>
      <c r="C225" s="444"/>
      <c r="H225" s="429"/>
      <c r="I225" s="429"/>
      <c r="J225" s="429"/>
      <c r="K225" s="429"/>
      <c r="L225" s="429"/>
      <c r="M225" s="429"/>
      <c r="N225" s="429"/>
      <c r="O225" s="429"/>
      <c r="P225" s="429"/>
      <c r="Q225" s="429"/>
    </row>
    <row r="226" spans="2:17">
      <c r="B226" s="444"/>
      <c r="C226" s="444"/>
      <c r="H226" s="429"/>
      <c r="I226" s="429"/>
      <c r="J226" s="429"/>
      <c r="K226" s="429"/>
      <c r="L226" s="429"/>
      <c r="M226" s="429"/>
      <c r="N226" s="429"/>
      <c r="O226" s="429"/>
      <c r="P226" s="429"/>
      <c r="Q226" s="429"/>
    </row>
    <row r="227" spans="2:17">
      <c r="B227" s="444"/>
      <c r="C227" s="444"/>
      <c r="H227" s="429"/>
      <c r="I227" s="429"/>
      <c r="J227" s="429"/>
      <c r="K227" s="429"/>
      <c r="L227" s="429"/>
      <c r="M227" s="429"/>
      <c r="N227" s="429"/>
      <c r="O227" s="429"/>
      <c r="P227" s="429"/>
      <c r="Q227" s="429"/>
    </row>
    <row r="228" spans="2:17">
      <c r="B228" s="444"/>
      <c r="C228" s="444"/>
      <c r="H228" s="429"/>
      <c r="I228" s="429"/>
      <c r="J228" s="429"/>
      <c r="K228" s="429"/>
      <c r="L228" s="429"/>
      <c r="M228" s="429"/>
      <c r="N228" s="429"/>
      <c r="O228" s="429"/>
      <c r="P228" s="429"/>
      <c r="Q228" s="429"/>
    </row>
    <row r="229" spans="2:17">
      <c r="B229" s="444"/>
      <c r="C229" s="444"/>
      <c r="H229" s="429"/>
      <c r="I229" s="429"/>
      <c r="J229" s="429"/>
      <c r="K229" s="429"/>
      <c r="L229" s="429"/>
      <c r="M229" s="429"/>
      <c r="N229" s="429"/>
      <c r="O229" s="429"/>
      <c r="P229" s="429"/>
      <c r="Q229" s="429"/>
    </row>
    <row r="230" spans="2:17">
      <c r="B230" s="444"/>
      <c r="C230" s="444"/>
      <c r="H230" s="429"/>
      <c r="I230" s="429"/>
      <c r="J230" s="429"/>
      <c r="K230" s="429"/>
      <c r="L230" s="429"/>
      <c r="M230" s="429"/>
      <c r="N230" s="429"/>
      <c r="O230" s="429"/>
      <c r="P230" s="429"/>
      <c r="Q230" s="429"/>
    </row>
    <row r="231" spans="2:17">
      <c r="B231" s="444"/>
      <c r="C231" s="444"/>
      <c r="H231" s="429"/>
      <c r="I231" s="429"/>
      <c r="J231" s="429"/>
      <c r="K231" s="429"/>
      <c r="L231" s="429"/>
      <c r="M231" s="429"/>
      <c r="N231" s="429"/>
      <c r="O231" s="429"/>
      <c r="P231" s="429"/>
      <c r="Q231" s="429"/>
    </row>
    <row r="232" spans="2:17">
      <c r="B232" s="444"/>
      <c r="C232" s="444"/>
      <c r="H232" s="429"/>
      <c r="I232" s="429"/>
      <c r="J232" s="429"/>
      <c r="K232" s="429"/>
      <c r="L232" s="429"/>
      <c r="M232" s="429"/>
      <c r="N232" s="429"/>
      <c r="O232" s="429"/>
      <c r="P232" s="429"/>
      <c r="Q232" s="429"/>
    </row>
    <row r="233" spans="2:17">
      <c r="B233" s="444"/>
      <c r="C233" s="444"/>
      <c r="H233" s="429"/>
      <c r="I233" s="429"/>
      <c r="J233" s="429"/>
      <c r="K233" s="429"/>
      <c r="L233" s="429"/>
      <c r="M233" s="429"/>
      <c r="N233" s="429"/>
      <c r="O233" s="429"/>
      <c r="P233" s="429"/>
      <c r="Q233" s="429"/>
    </row>
    <row r="234" spans="2:17">
      <c r="B234" s="444"/>
      <c r="C234" s="444"/>
      <c r="H234" s="429"/>
      <c r="I234" s="429"/>
      <c r="J234" s="429"/>
      <c r="K234" s="429"/>
      <c r="L234" s="429"/>
      <c r="M234" s="429"/>
      <c r="N234" s="429"/>
      <c r="O234" s="429"/>
      <c r="P234" s="429"/>
      <c r="Q234" s="429"/>
    </row>
    <row r="235" spans="2:17">
      <c r="B235" s="444"/>
      <c r="C235" s="444"/>
      <c r="H235" s="429"/>
      <c r="I235" s="429"/>
      <c r="J235" s="429"/>
      <c r="K235" s="429"/>
      <c r="L235" s="429"/>
      <c r="M235" s="429"/>
      <c r="N235" s="429"/>
      <c r="O235" s="429"/>
      <c r="P235" s="429"/>
      <c r="Q235" s="429"/>
    </row>
    <row r="236" spans="2:17">
      <c r="B236" s="444"/>
      <c r="C236" s="444"/>
      <c r="H236" s="429"/>
      <c r="I236" s="429"/>
      <c r="J236" s="429"/>
      <c r="K236" s="429"/>
      <c r="L236" s="429"/>
      <c r="M236" s="429"/>
      <c r="N236" s="429"/>
      <c r="O236" s="429"/>
      <c r="P236" s="429"/>
      <c r="Q236" s="429"/>
    </row>
    <row r="237" spans="2:17">
      <c r="B237" s="444"/>
      <c r="C237" s="444"/>
      <c r="H237" s="429"/>
      <c r="I237" s="429"/>
      <c r="J237" s="429"/>
      <c r="K237" s="429"/>
      <c r="L237" s="429"/>
      <c r="M237" s="429"/>
      <c r="N237" s="429"/>
      <c r="O237" s="429"/>
      <c r="P237" s="429"/>
      <c r="Q237" s="429"/>
    </row>
    <row r="238" spans="2:17">
      <c r="B238" s="444"/>
      <c r="C238" s="444"/>
      <c r="H238" s="429"/>
      <c r="I238" s="429"/>
      <c r="J238" s="429"/>
      <c r="K238" s="429"/>
      <c r="L238" s="429"/>
      <c r="M238" s="429"/>
      <c r="N238" s="429"/>
      <c r="O238" s="429"/>
      <c r="P238" s="429"/>
      <c r="Q238" s="429"/>
    </row>
    <row r="239" spans="2:17">
      <c r="B239" s="444"/>
      <c r="C239" s="444"/>
      <c r="H239" s="429"/>
      <c r="I239" s="429"/>
      <c r="J239" s="429"/>
      <c r="K239" s="429"/>
      <c r="L239" s="429"/>
      <c r="M239" s="429"/>
      <c r="N239" s="429"/>
      <c r="O239" s="429"/>
      <c r="P239" s="429"/>
      <c r="Q239" s="429"/>
    </row>
    <row r="240" spans="2:17">
      <c r="B240" s="444"/>
      <c r="C240" s="444"/>
      <c r="H240" s="429"/>
      <c r="I240" s="429"/>
      <c r="J240" s="429"/>
      <c r="K240" s="429"/>
      <c r="L240" s="429"/>
      <c r="M240" s="429"/>
      <c r="N240" s="429"/>
      <c r="O240" s="429"/>
      <c r="P240" s="429"/>
      <c r="Q240" s="429"/>
    </row>
    <row r="241" spans="2:17">
      <c r="B241" s="444"/>
      <c r="C241" s="444"/>
      <c r="H241" s="429"/>
      <c r="I241" s="429"/>
      <c r="J241" s="429"/>
      <c r="K241" s="429"/>
      <c r="L241" s="429"/>
      <c r="M241" s="429"/>
      <c r="N241" s="429"/>
      <c r="O241" s="429"/>
      <c r="P241" s="429"/>
      <c r="Q241" s="429"/>
    </row>
    <row r="242" spans="2:17">
      <c r="B242" s="444"/>
      <c r="C242" s="444"/>
      <c r="H242" s="429"/>
      <c r="I242" s="429"/>
      <c r="J242" s="429"/>
      <c r="K242" s="429"/>
      <c r="L242" s="429"/>
      <c r="M242" s="429"/>
      <c r="N242" s="429"/>
      <c r="O242" s="429"/>
      <c r="P242" s="429"/>
      <c r="Q242" s="429"/>
    </row>
    <row r="243" spans="2:17">
      <c r="B243" s="444"/>
      <c r="C243" s="444"/>
      <c r="H243" s="429"/>
      <c r="I243" s="429"/>
      <c r="J243" s="429"/>
      <c r="K243" s="429"/>
      <c r="L243" s="429"/>
      <c r="M243" s="429"/>
      <c r="N243" s="429"/>
      <c r="O243" s="429"/>
      <c r="P243" s="429"/>
      <c r="Q243" s="429"/>
    </row>
    <row r="244" spans="2:17">
      <c r="B244" s="444"/>
      <c r="C244" s="444"/>
      <c r="H244" s="429"/>
      <c r="I244" s="429"/>
      <c r="J244" s="429"/>
      <c r="K244" s="429"/>
      <c r="L244" s="429"/>
      <c r="M244" s="429"/>
      <c r="N244" s="429"/>
      <c r="O244" s="429"/>
      <c r="P244" s="429"/>
      <c r="Q244" s="429"/>
    </row>
    <row r="245" spans="2:17">
      <c r="B245" s="444"/>
      <c r="C245" s="444"/>
      <c r="H245" s="429"/>
      <c r="I245" s="429"/>
      <c r="J245" s="429"/>
      <c r="K245" s="429"/>
      <c r="L245" s="429"/>
      <c r="M245" s="429"/>
      <c r="N245" s="429"/>
      <c r="O245" s="429"/>
      <c r="P245" s="429"/>
      <c r="Q245" s="429"/>
    </row>
    <row r="246" spans="2:17">
      <c r="B246" s="444"/>
      <c r="C246" s="444"/>
      <c r="H246" s="429"/>
      <c r="I246" s="429"/>
      <c r="J246" s="429"/>
      <c r="K246" s="429"/>
      <c r="L246" s="429"/>
      <c r="M246" s="429"/>
      <c r="N246" s="429"/>
      <c r="O246" s="429"/>
      <c r="P246" s="429"/>
      <c r="Q246" s="429"/>
    </row>
    <row r="247" spans="2:17">
      <c r="B247" s="444"/>
      <c r="C247" s="444"/>
      <c r="H247" s="429"/>
      <c r="I247" s="429"/>
      <c r="J247" s="429"/>
      <c r="K247" s="429"/>
      <c r="L247" s="429"/>
      <c r="M247" s="429"/>
      <c r="N247" s="429"/>
      <c r="O247" s="429"/>
      <c r="P247" s="429"/>
      <c r="Q247" s="429"/>
    </row>
    <row r="248" spans="2:17">
      <c r="B248" s="444"/>
      <c r="C248" s="444"/>
      <c r="H248" s="429"/>
      <c r="I248" s="429"/>
      <c r="J248" s="429"/>
      <c r="K248" s="429"/>
      <c r="L248" s="429"/>
      <c r="M248" s="429"/>
      <c r="N248" s="429"/>
      <c r="O248" s="429"/>
      <c r="P248" s="429"/>
      <c r="Q248" s="429"/>
    </row>
    <row r="249" spans="2:17">
      <c r="H249" s="429"/>
      <c r="I249" s="429"/>
      <c r="J249" s="429"/>
      <c r="K249" s="429"/>
      <c r="L249" s="429"/>
      <c r="M249" s="429"/>
      <c r="N249" s="429"/>
      <c r="O249" s="429"/>
      <c r="P249" s="429"/>
      <c r="Q249" s="429"/>
    </row>
    <row r="250" spans="2:17">
      <c r="H250" s="429"/>
      <c r="I250" s="429"/>
      <c r="J250" s="429"/>
      <c r="K250" s="429"/>
      <c r="L250" s="429"/>
      <c r="M250" s="429"/>
      <c r="N250" s="429"/>
      <c r="O250" s="429"/>
      <c r="P250" s="429"/>
      <c r="Q250" s="429"/>
    </row>
    <row r="251" spans="2:17">
      <c r="H251" s="429"/>
      <c r="I251" s="429"/>
      <c r="J251" s="429"/>
      <c r="K251" s="429"/>
      <c r="L251" s="429"/>
      <c r="M251" s="429"/>
      <c r="N251" s="429"/>
      <c r="O251" s="429"/>
      <c r="P251" s="429"/>
      <c r="Q251" s="429"/>
    </row>
    <row r="252" spans="2:17">
      <c r="H252" s="429"/>
      <c r="I252" s="429"/>
      <c r="J252" s="429"/>
      <c r="K252" s="429"/>
      <c r="L252" s="429"/>
      <c r="M252" s="429"/>
      <c r="N252" s="429"/>
      <c r="O252" s="429"/>
      <c r="P252" s="429"/>
      <c r="Q252" s="429"/>
    </row>
    <row r="253" spans="2:17">
      <c r="H253" s="429"/>
      <c r="I253" s="429"/>
      <c r="J253" s="429"/>
      <c r="K253" s="429"/>
      <c r="L253" s="429"/>
      <c r="M253" s="429"/>
      <c r="N253" s="429"/>
      <c r="O253" s="429"/>
      <c r="P253" s="429"/>
      <c r="Q253" s="429"/>
    </row>
    <row r="254" spans="2:17">
      <c r="H254" s="429"/>
      <c r="I254" s="429"/>
      <c r="J254" s="429"/>
      <c r="K254" s="429"/>
      <c r="L254" s="429"/>
      <c r="M254" s="429"/>
      <c r="N254" s="429"/>
      <c r="O254" s="429"/>
      <c r="P254" s="429"/>
      <c r="Q254" s="429"/>
    </row>
    <row r="255" spans="2:17">
      <c r="H255" s="429"/>
      <c r="I255" s="429"/>
      <c r="J255" s="429"/>
      <c r="K255" s="429"/>
      <c r="L255" s="429"/>
      <c r="M255" s="429"/>
      <c r="N255" s="429"/>
      <c r="O255" s="429"/>
      <c r="P255" s="429"/>
      <c r="Q255" s="429"/>
    </row>
    <row r="256" spans="2:17">
      <c r="H256" s="429"/>
      <c r="I256" s="429"/>
      <c r="J256" s="429"/>
      <c r="K256" s="429"/>
      <c r="L256" s="429"/>
      <c r="M256" s="429"/>
      <c r="N256" s="429"/>
      <c r="O256" s="429"/>
      <c r="P256" s="429"/>
      <c r="Q256" s="429"/>
    </row>
    <row r="257" s="429" customFormat="1"/>
    <row r="258" s="429" customFormat="1"/>
    <row r="259" s="429" customFormat="1"/>
    <row r="260" s="429" customFormat="1"/>
    <row r="261" s="429" customFormat="1"/>
    <row r="262" s="429" customFormat="1"/>
    <row r="263" s="429" customFormat="1"/>
    <row r="264" s="429" customFormat="1"/>
    <row r="265" s="429" customFormat="1"/>
    <row r="266" s="429" customFormat="1"/>
    <row r="267" s="429" customFormat="1"/>
    <row r="268" s="429" customFormat="1"/>
    <row r="269" s="429" customFormat="1"/>
    <row r="270" s="429" customFormat="1"/>
    <row r="271" s="429" customFormat="1"/>
    <row r="272" s="429" customFormat="1"/>
    <row r="273" s="429" customFormat="1"/>
    <row r="274" s="429" customFormat="1"/>
    <row r="275" s="429" customFormat="1"/>
    <row r="276" s="429" customFormat="1"/>
    <row r="277" s="429" customFormat="1"/>
    <row r="278" s="429" customFormat="1"/>
    <row r="279" s="429" customFormat="1"/>
    <row r="280" s="429" customFormat="1"/>
    <row r="281" s="429" customFormat="1"/>
    <row r="282" s="429" customFormat="1"/>
    <row r="283" s="429" customFormat="1"/>
    <row r="284" s="429" customFormat="1"/>
    <row r="285" s="429" customFormat="1"/>
    <row r="286" s="429" customFormat="1"/>
    <row r="287" s="429" customFormat="1"/>
    <row r="288" s="429" customFormat="1"/>
    <row r="289" s="429" customFormat="1"/>
    <row r="290" s="429" customFormat="1"/>
    <row r="291" s="429" customFormat="1"/>
    <row r="292" s="429" customFormat="1"/>
    <row r="293" s="429" customFormat="1"/>
    <row r="294" s="429" customFormat="1"/>
    <row r="295" s="429" customFormat="1"/>
    <row r="296" s="429" customFormat="1"/>
    <row r="297" s="429" customFormat="1"/>
    <row r="298" s="429" customFormat="1"/>
    <row r="299" s="429" customFormat="1"/>
    <row r="300" s="429" customFormat="1"/>
    <row r="301" s="429" customFormat="1"/>
    <row r="302" s="429" customFormat="1"/>
    <row r="303" s="429" customFormat="1"/>
    <row r="304" s="429" customFormat="1"/>
    <row r="305" s="429" customFormat="1"/>
    <row r="306" s="429" customFormat="1"/>
    <row r="307" s="429" customFormat="1"/>
    <row r="308" s="429" customFormat="1"/>
    <row r="309" s="429" customFormat="1"/>
    <row r="310" s="429" customFormat="1"/>
    <row r="311" s="429" customFormat="1"/>
    <row r="312" s="429" customFormat="1"/>
    <row r="313" s="429" customFormat="1"/>
    <row r="314" s="429" customFormat="1"/>
    <row r="315" s="429" customFormat="1"/>
    <row r="316" s="429" customFormat="1"/>
    <row r="317" s="429" customFormat="1"/>
    <row r="318" s="429" customFormat="1"/>
    <row r="319" s="429" customFormat="1"/>
    <row r="320" s="429" customFormat="1"/>
    <row r="321" s="429" customFormat="1"/>
    <row r="322" s="429" customFormat="1"/>
    <row r="323" s="429" customFormat="1"/>
    <row r="324" s="429" customFormat="1"/>
    <row r="325" s="429" customFormat="1"/>
    <row r="326" s="429" customFormat="1"/>
    <row r="327" s="429" customFormat="1"/>
    <row r="328" s="429" customFormat="1"/>
    <row r="329" s="429" customFormat="1"/>
    <row r="330" s="429" customFormat="1"/>
    <row r="331" s="429" customFormat="1"/>
    <row r="332" s="429" customFormat="1"/>
    <row r="333" s="429" customFormat="1"/>
    <row r="334" s="429" customFormat="1"/>
    <row r="335" s="429" customFormat="1"/>
    <row r="336" s="429" customFormat="1"/>
    <row r="337" s="429" customFormat="1"/>
    <row r="338" s="429" customFormat="1"/>
    <row r="339" s="429" customFormat="1"/>
    <row r="340" s="429" customFormat="1"/>
    <row r="341" s="429" customFormat="1"/>
    <row r="342" s="429" customFormat="1"/>
    <row r="343" s="429" customFormat="1"/>
    <row r="344" s="429" customFormat="1"/>
    <row r="345" s="429" customFormat="1"/>
    <row r="346" s="429" customFormat="1"/>
    <row r="347" s="429" customFormat="1"/>
    <row r="348" s="429" customFormat="1"/>
    <row r="349" s="429" customFormat="1"/>
    <row r="350" s="429" customFormat="1"/>
    <row r="351" s="429" customFormat="1"/>
    <row r="352" s="429" customFormat="1"/>
    <row r="353" s="429" customFormat="1"/>
    <row r="354" s="429" customFormat="1"/>
  </sheetData>
  <mergeCells count="1">
    <mergeCell ref="AZ8:BE8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36</vt:i4>
      </vt:variant>
    </vt:vector>
  </HeadingPairs>
  <TitlesOfParts>
    <vt:vector size="74" baseType="lpstr">
      <vt:lpstr>Menu</vt:lpstr>
      <vt:lpstr>WEPS NLA</vt:lpstr>
      <vt:lpstr>WEPS Munic</vt:lpstr>
      <vt:lpstr>Megaflex NLA</vt:lpstr>
      <vt:lpstr>Megaflex Gen NLA</vt:lpstr>
      <vt:lpstr>Miniflex NLA</vt:lpstr>
      <vt:lpstr>Nightsave Large NLA</vt:lpstr>
      <vt:lpstr>Nightsave Large Munic</vt:lpstr>
      <vt:lpstr> Nightsave Urban NLA</vt:lpstr>
      <vt:lpstr>Nightsave Small Munic</vt:lpstr>
      <vt:lpstr>Miniflex Munic </vt:lpstr>
      <vt:lpstr>Nightsave Rural NLA</vt:lpstr>
      <vt:lpstr>Ruraflex NLA</vt:lpstr>
      <vt:lpstr>Ruraflex Gen NLA</vt:lpstr>
      <vt:lpstr>Municflex </vt:lpstr>
      <vt:lpstr>Businessrate NLA</vt:lpstr>
      <vt:lpstr>Municrate</vt:lpstr>
      <vt:lpstr>Public Lighting NLA</vt:lpstr>
      <vt:lpstr>Public Lighting Munic </vt:lpstr>
      <vt:lpstr>Homepower NLA</vt:lpstr>
      <vt:lpstr>Homepower Munic</vt:lpstr>
      <vt:lpstr>EasyElectricity</vt:lpstr>
      <vt:lpstr>Homelight NLA</vt:lpstr>
      <vt:lpstr>Nightsave Rural Munic </vt:lpstr>
      <vt:lpstr>Ruraflex Munic </vt:lpstr>
      <vt:lpstr>Landrate NLA</vt:lpstr>
      <vt:lpstr>Landrate Munic </vt:lpstr>
      <vt:lpstr>TOuS Original</vt:lpstr>
      <vt:lpstr>Homeflex NLA</vt:lpstr>
      <vt:lpstr>Gen-offset</vt:lpstr>
      <vt:lpstr> TUoS NLA</vt:lpstr>
      <vt:lpstr>DUoS NLA</vt:lpstr>
      <vt:lpstr>Loss Factors</vt:lpstr>
      <vt:lpstr> Excess NCC NLA</vt:lpstr>
      <vt:lpstr>Excess NCC Munic</vt:lpstr>
      <vt:lpstr>Gen Tariffs</vt:lpstr>
      <vt:lpstr>Env levy</vt:lpstr>
      <vt:lpstr>Sheet2</vt:lpstr>
      <vt:lpstr>'Nightsave Large NLA'!_Toc3457939</vt:lpstr>
      <vt:lpstr>'Homepower Munic'!pgPhp</vt:lpstr>
      <vt:lpstr>'Landrate Munic '!pgPland</vt:lpstr>
      <vt:lpstr>'WEPS Munic'!pPmegaflex</vt:lpstr>
      <vt:lpstr>' Excess NCC NLA'!Print_Area</vt:lpstr>
      <vt:lpstr>' Nightsave Urban NLA'!Print_Area</vt:lpstr>
      <vt:lpstr>' TUoS NLA'!Print_Area</vt:lpstr>
      <vt:lpstr>'Businessrate NLA'!Print_Area</vt:lpstr>
      <vt:lpstr>'DUoS NLA'!Print_Area</vt:lpstr>
      <vt:lpstr>EasyElectricity!Print_Area</vt:lpstr>
      <vt:lpstr>'Excess NCC Munic'!Print_Area</vt:lpstr>
      <vt:lpstr>'Homelight NLA'!Print_Area</vt:lpstr>
      <vt:lpstr>'Homepower Munic'!Print_Area</vt:lpstr>
      <vt:lpstr>'Homepower NLA'!Print_Area</vt:lpstr>
      <vt:lpstr>'Landrate Munic '!Print_Area</vt:lpstr>
      <vt:lpstr>'Landrate NLA'!Print_Area</vt:lpstr>
      <vt:lpstr>'Loss Factors'!Print_Area</vt:lpstr>
      <vt:lpstr>'Megaflex Gen NLA'!Print_Area</vt:lpstr>
      <vt:lpstr>'Megaflex NLA'!Print_Area</vt:lpstr>
      <vt:lpstr>'Miniflex Munic '!Print_Area</vt:lpstr>
      <vt:lpstr>'Miniflex NLA'!Print_Area</vt:lpstr>
      <vt:lpstr>'Municflex '!Print_Area</vt:lpstr>
      <vt:lpstr>Municrate!Print_Area</vt:lpstr>
      <vt:lpstr>'Nightsave Large Munic'!Print_Area</vt:lpstr>
      <vt:lpstr>'Nightsave Large NLA'!Print_Area</vt:lpstr>
      <vt:lpstr>'Nightsave Rural Munic '!Print_Area</vt:lpstr>
      <vt:lpstr>'Nightsave Rural NLA'!Print_Area</vt:lpstr>
      <vt:lpstr>'Nightsave Small Munic'!Print_Area</vt:lpstr>
      <vt:lpstr>'Public Lighting Munic '!Print_Area</vt:lpstr>
      <vt:lpstr>'Public Lighting NLA'!Print_Area</vt:lpstr>
      <vt:lpstr>'Ruraflex Gen NLA'!Print_Area</vt:lpstr>
      <vt:lpstr>'Ruraflex Munic '!Print_Area</vt:lpstr>
      <vt:lpstr>'Ruraflex NLA'!Print_Area</vt:lpstr>
      <vt:lpstr>'WEPS Munic'!Print_Area</vt:lpstr>
      <vt:lpstr>'WEPS NLA'!Print_Area</vt:lpstr>
      <vt:lpstr>VAT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Smith</dc:creator>
  <cp:lastModifiedBy>Mondli Radebe</cp:lastModifiedBy>
  <cp:lastPrinted>2018-02-27T09:56:50Z</cp:lastPrinted>
  <dcterms:created xsi:type="dcterms:W3CDTF">2009-05-12T07:22:16Z</dcterms:created>
  <dcterms:modified xsi:type="dcterms:W3CDTF">2026-02-26T09:10:07Z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